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How to use" sheetId="1" state="visible" r:id="rId1"/>
    <sheet name="Rota" sheetId="2" state="visible" r:id="rId2"/>
    <sheet name="Settings" sheetId="3" state="visible" r:id="rId3"/>
    <sheet name="Calc" sheetId="4" state="hidden" r:id="rId4"/>
  </sheets>
  <definedNames>
    <definedName name="_xlnm.Print_Titles" localSheetId="1">'Rota'!$8:$9</definedName>
  </definedNames>
  <calcPr calcId="124519" fullCalcOnLoad="1"/>
</workbook>
</file>

<file path=xl/styles.xml><?xml version="1.0" encoding="utf-8"?>
<styleSheet xmlns="http://schemas.openxmlformats.org/spreadsheetml/2006/main">
  <numFmts count="7">
    <numFmt numFmtId="164" formatCode="0.0"/>
    <numFmt numFmtId="165" formatCode="&quot;€&quot;#,##0.00"/>
    <numFmt numFmtId="166" formatCode="yyyy-mm-dd"/>
    <numFmt numFmtId="167" formatCode="ddd d mmm yyyy"/>
    <numFmt numFmtId="168" formatCode="#,##0.0"/>
    <numFmt numFmtId="169" formatCode="ddd d mmm"/>
    <numFmt numFmtId="170" formatCode="+0.0;-0.0;0.0"/>
  </numFmts>
  <fonts count="14">
    <font>
      <name val="Calibri"/>
      <family val="2"/>
      <color theme="1"/>
      <sz val="11"/>
      <scheme val="minor"/>
    </font>
    <font>
      <name val="Arial"/>
      <b val="1"/>
      <color rgb="0014171B"/>
      <sz val="20"/>
    </font>
    <font>
      <name val="Arial"/>
      <color rgb="0067707A"/>
      <sz val="10"/>
    </font>
    <font>
      <name val="Arial"/>
      <b val="1"/>
      <color rgb="00FFFFFF"/>
      <sz val="10"/>
    </font>
    <font>
      <name val="Arial"/>
      <color rgb="0014171B"/>
      <sz val="10"/>
    </font>
    <font>
      <name val="Arial"/>
      <color rgb="0067707A"/>
      <sz val="9"/>
    </font>
    <font>
      <name val="Arial"/>
      <b val="1"/>
      <color rgb="0014171B"/>
      <sz val="10"/>
    </font>
    <font>
      <name val="Arial"/>
      <b val="1"/>
      <color rgb="0067707A"/>
      <sz val="9"/>
    </font>
    <font>
      <name val="Arial"/>
      <b val="1"/>
      <color rgb="0014171B"/>
      <sz val="18"/>
    </font>
    <font>
      <name val="Arial"/>
      <b val="1"/>
      <color rgb="004C555F"/>
      <sz val="9"/>
    </font>
    <font>
      <name val="Arial"/>
      <color rgb="0014171B"/>
      <sz val="9"/>
    </font>
    <font>
      <name val="Arial"/>
      <color rgb="004C555F"/>
      <sz val="10"/>
    </font>
    <font>
      <name val="Arial"/>
      <b val="1"/>
      <color rgb="00A91A7A"/>
      <sz val="10"/>
      <u val="single"/>
    </font>
    <font>
      <name val="Arial"/>
      <color rgb="00A91A7A"/>
      <sz val="10"/>
      <u val="single"/>
    </font>
  </fonts>
  <fills count="5">
    <fill>
      <patternFill/>
    </fill>
    <fill>
      <patternFill patternType="gray125"/>
    </fill>
    <fill>
      <patternFill patternType="solid">
        <fgColor rgb="0014171B"/>
        <bgColor rgb="0014171B"/>
      </patternFill>
    </fill>
    <fill>
      <patternFill patternType="solid">
        <fgColor rgb="00F1F3F4"/>
        <bgColor rgb="00F1F3F4"/>
      </patternFill>
    </fill>
    <fill>
      <patternFill patternType="solid">
        <fgColor rgb="00E7EAEC"/>
        <bgColor rgb="00E7EAEC"/>
      </patternFill>
    </fill>
  </fills>
  <borders count="18">
    <border>
      <left/>
      <right/>
      <top/>
      <bottom/>
      <diagonal/>
    </border>
    <border>
      <left style="thin">
        <color rgb="00E2E5E8"/>
      </left>
      <right style="thin">
        <color rgb="00E2E5E8"/>
      </right>
      <top style="thin">
        <color rgb="00E2E5E8"/>
      </top>
      <bottom style="thin">
        <color rgb="00E2E5E8"/>
      </bottom>
    </border>
    <border>
      <bottom style="medium">
        <color rgb="00A91A7A"/>
      </bottom>
    </border>
    <border>
      <left/>
      <right/>
      <top style="thin">
        <color rgb="00E2E5E8"/>
      </top>
      <bottom/>
      <diagonal/>
    </border>
    <border>
      <left/>
      <right style="thin">
        <color rgb="00E2E5E8"/>
      </right>
      <top style="thin">
        <color rgb="00E2E5E8"/>
      </top>
      <bottom/>
      <diagonal/>
    </border>
    <border>
      <left/>
      <right style="thin">
        <color rgb="00E2E5E8"/>
      </right>
      <top style="thin">
        <color rgb="00E2E5E8"/>
      </top>
      <bottom style="thin">
        <color rgb="00E2E5E8"/>
      </bottom>
      <diagonal/>
    </border>
    <border>
      <left style="thin">
        <color rgb="00C7CCD1"/>
      </left>
      <top style="thin">
        <color rgb="00C7CCD1"/>
      </top>
    </border>
    <border>
      <right style="thin">
        <color rgb="00C7CCD1"/>
      </right>
      <top style="thin">
        <color rgb="00C7CCD1"/>
      </top>
    </border>
    <border>
      <left style="thin">
        <color rgb="00C7CCD1"/>
      </left>
    </border>
    <border>
      <right style="thin">
        <color rgb="00C7CCD1"/>
      </right>
    </border>
    <border>
      <left style="thin">
        <color rgb="00C7CCD1"/>
      </left>
      <bottom style="thin">
        <color rgb="00C7CCD1"/>
      </bottom>
    </border>
    <border>
      <right style="thin">
        <color rgb="00C7CCD1"/>
      </right>
      <bottom style="thin">
        <color rgb="00C7CCD1"/>
      </bottom>
    </border>
    <border>
      <top style="thin">
        <color rgb="00C7CCD1"/>
      </top>
    </border>
    <border/>
    <border>
      <bottom style="thin">
        <color rgb="00C7CCD1"/>
      </bottom>
    </border>
    <border>
      <left style="thin">
        <color rgb="00C7CCD1"/>
      </left>
      <right style="thin">
        <color rgb="00E2E5E8"/>
      </right>
      <top style="thin">
        <color rgb="00E2E5E8"/>
      </top>
      <bottom style="thin">
        <color rgb="00E2E5E8"/>
      </bottom>
    </border>
    <border>
      <left style="thin">
        <color rgb="00E2E5E8"/>
      </left>
      <right style="thin">
        <color rgb="00C7CCD1"/>
      </right>
      <top style="thin">
        <color rgb="00E2E5E8"/>
      </top>
      <bottom style="thin">
        <color rgb="00E2E5E8"/>
      </bottom>
    </border>
    <border>
      <top style="thin">
        <color rgb="00E2E5E8"/>
      </top>
    </border>
  </borders>
  <cellStyleXfs count="1">
    <xf numFmtId="0" fontId="0" fillId="0" borderId="0"/>
  </cellStyleXfs>
  <cellXfs count="52">
    <xf numFmtId="0" fontId="0" fillId="0" borderId="0" pivotButton="0" quotePrefix="0" xfId="0"/>
    <xf numFmtId="0" fontId="1" fillId="0" borderId="0" pivotButton="0" quotePrefix="0" xfId="0"/>
    <xf numFmtId="0" fontId="11" fillId="0" borderId="0" pivotButton="0" quotePrefix="0" xfId="0"/>
    <xf numFmtId="0" fontId="6" fillId="0" borderId="17" applyAlignment="1" pivotButton="0" quotePrefix="0" xfId="0">
      <alignment horizontal="left" vertical="top" wrapText="1"/>
    </xf>
    <xf numFmtId="0" fontId="11" fillId="0" borderId="17" applyAlignment="1" pivotButton="0" quotePrefix="0" xfId="0">
      <alignment horizontal="left" vertical="top" wrapText="1"/>
    </xf>
    <xf numFmtId="0" fontId="6" fillId="0" borderId="0" pivotButton="0" quotePrefix="0" xfId="0"/>
    <xf numFmtId="0" fontId="11" fillId="0" borderId="0" applyAlignment="1" pivotButton="0" quotePrefix="0" xfId="0">
      <alignment horizontal="left" vertical="top" wrapText="1"/>
    </xf>
    <xf numFmtId="0" fontId="12" fillId="0" borderId="0" pivotButton="0" quotePrefix="0" xfId="0"/>
    <xf numFmtId="0" fontId="13" fillId="0" borderId="0" pivotButton="0" quotePrefix="0" xfId="0"/>
    <xf numFmtId="0" fontId="1" fillId="0" borderId="2" pivotButton="0" quotePrefix="0" xfId="0"/>
    <xf numFmtId="0" fontId="0" fillId="0" borderId="2" pivotButton="0" quotePrefix="0" xfId="0"/>
    <xf numFmtId="167" fontId="6" fillId="0" borderId="1" applyAlignment="1" pivotButton="0" quotePrefix="0" xfId="0">
      <alignment horizontal="center" vertical="center"/>
    </xf>
    <xf numFmtId="0" fontId="0" fillId="0" borderId="5" pivotButton="0" quotePrefix="0" xfId="0"/>
    <xf numFmtId="0" fontId="5" fillId="0" borderId="0" pivotButton="0" quotePrefix="0" xfId="0"/>
    <xf numFmtId="0" fontId="7" fillId="3" borderId="6" applyAlignment="1" pivotButton="0" quotePrefix="0" xfId="0">
      <alignment horizontal="left" vertical="center" indent="1"/>
    </xf>
    <xf numFmtId="0" fontId="0" fillId="3" borderId="7" pivotButton="0" quotePrefix="0" xfId="0"/>
    <xf numFmtId="0" fontId="0" fillId="3" borderId="12" pivotButton="0" quotePrefix="0" xfId="0"/>
    <xf numFmtId="168" fontId="8" fillId="3" borderId="8" applyAlignment="1" pivotButton="0" quotePrefix="0" xfId="0">
      <alignment horizontal="left" vertical="center" indent="1"/>
    </xf>
    <xf numFmtId="0" fontId="0" fillId="3" borderId="9" pivotButton="0" quotePrefix="0" xfId="0"/>
    <xf numFmtId="165" fontId="8" fillId="3" borderId="8" applyAlignment="1" pivotButton="0" quotePrefix="0" xfId="0">
      <alignment horizontal="left" vertical="center" indent="1"/>
    </xf>
    <xf numFmtId="0" fontId="0" fillId="3" borderId="13" pivotButton="0" quotePrefix="0" xfId="0"/>
    <xf numFmtId="0" fontId="8" fillId="3" borderId="8" applyAlignment="1" pivotButton="0" quotePrefix="0" xfId="0">
      <alignment horizontal="left" vertical="center" indent="1"/>
    </xf>
    <xf numFmtId="1" fontId="8" fillId="3" borderId="8" applyAlignment="1" pivotButton="0" quotePrefix="0" xfId="0">
      <alignment horizontal="left" vertical="center" indent="1"/>
    </xf>
    <xf numFmtId="0" fontId="0" fillId="3" borderId="10" pivotButton="0" quotePrefix="0" xfId="0"/>
    <xf numFmtId="0" fontId="0" fillId="3" borderId="11" pivotButton="0" quotePrefix="0" xfId="0"/>
    <xf numFmtId="0" fontId="0" fillId="3" borderId="14" pivotButton="0" quotePrefix="0" xfId="0"/>
    <xf numFmtId="0" fontId="3" fillId="2" borderId="1" applyAlignment="1" pivotButton="0" quotePrefix="0" xfId="0">
      <alignment horizontal="left" vertical="center" indent="1"/>
    </xf>
    <xf numFmtId="0" fontId="3" fillId="2" borderId="1" applyAlignment="1" pivotButton="0" quotePrefix="0" xfId="0">
      <alignment horizontal="center" vertical="center"/>
    </xf>
    <xf numFmtId="169" fontId="3" fillId="2" borderId="1" applyAlignment="1" pivotButton="0" quotePrefix="0" xfId="0">
      <alignment horizontal="center" vertical="center"/>
    </xf>
    <xf numFmtId="0" fontId="0" fillId="2" borderId="1" pivotButton="0" quotePrefix="0" xfId="0"/>
    <xf numFmtId="0" fontId="9" fillId="4" borderId="1" applyAlignment="1" pivotButton="0" quotePrefix="0" xfId="0">
      <alignment horizontal="center" vertical="center"/>
    </xf>
    <xf numFmtId="0" fontId="6" fillId="3" borderId="1" applyAlignment="1" pivotButton="0" quotePrefix="0" xfId="0">
      <alignment horizontal="left" vertical="center" indent="1"/>
    </xf>
    <xf numFmtId="164" fontId="4" fillId="3" borderId="1" applyAlignment="1" pivotButton="0" quotePrefix="0" xfId="0">
      <alignment horizontal="center" vertical="center"/>
    </xf>
    <xf numFmtId="0" fontId="4" fillId="0" borderId="15" applyAlignment="1" pivotButton="0" quotePrefix="0" xfId="0">
      <alignment horizontal="center" vertical="center"/>
    </xf>
    <xf numFmtId="18" fontId="10" fillId="0" borderId="1" applyAlignment="1" pivotButton="0" quotePrefix="0" xfId="0">
      <alignment horizontal="center" vertical="center"/>
    </xf>
    <xf numFmtId="18" fontId="10" fillId="0" borderId="16" applyAlignment="1" pivotButton="0" quotePrefix="0" xfId="0">
      <alignment horizontal="center" vertical="center"/>
    </xf>
    <xf numFmtId="170" fontId="4" fillId="3" borderId="1" applyAlignment="1" pivotButton="0" quotePrefix="0" xfId="0">
      <alignment horizontal="center" vertical="center"/>
    </xf>
    <xf numFmtId="165" fontId="4" fillId="3" borderId="1" applyAlignment="1" pivotButton="0" quotePrefix="0" xfId="0">
      <alignment horizontal="center" vertical="center"/>
    </xf>
    <xf numFmtId="0" fontId="6" fillId="3" borderId="1" applyAlignment="1" pivotButton="0" quotePrefix="0" xfId="0">
      <alignment horizontal="center" vertical="center"/>
    </xf>
    <xf numFmtId="0" fontId="9" fillId="4" borderId="0" applyAlignment="1" pivotButton="0" quotePrefix="0" xfId="0">
      <alignment horizontal="left" vertical="center" indent="1"/>
    </xf>
    <xf numFmtId="0" fontId="0" fillId="4" borderId="0" pivotButton="0" quotePrefix="0" xfId="0"/>
    <xf numFmtId="164" fontId="6" fillId="4" borderId="1" applyAlignment="1" pivotButton="0" quotePrefix="0" xfId="0">
      <alignment horizontal="center" vertical="center"/>
    </xf>
    <xf numFmtId="0" fontId="0" fillId="4" borderId="1" pivotButton="0" quotePrefix="0" xfId="0"/>
    <xf numFmtId="165" fontId="6" fillId="4" borderId="1" applyAlignment="1" pivotButton="0" quotePrefix="0" xfId="0">
      <alignment horizontal="center" vertical="center"/>
    </xf>
    <xf numFmtId="1" fontId="6" fillId="4" borderId="1" applyAlignment="1" pivotButton="0" quotePrefix="0" xfId="0">
      <alignment horizontal="center" vertical="center"/>
    </xf>
    <xf numFmtId="0" fontId="2" fillId="0" borderId="0" pivotButton="0" quotePrefix="0" xfId="0"/>
    <xf numFmtId="0" fontId="4" fillId="0" borderId="1" applyAlignment="1" pivotButton="0" quotePrefix="0" xfId="0">
      <alignment horizontal="left" vertical="center" indent="1"/>
    </xf>
    <xf numFmtId="164" fontId="4" fillId="0" borderId="1" applyAlignment="1" pivotButton="0" quotePrefix="0" xfId="0">
      <alignment horizontal="center" vertical="center"/>
    </xf>
    <xf numFmtId="165" fontId="4" fillId="0" borderId="1" applyAlignment="1" pivotButton="0" quotePrefix="0" xfId="0">
      <alignment horizontal="center" vertical="center"/>
    </xf>
    <xf numFmtId="0" fontId="4" fillId="0" borderId="1" applyAlignment="1" pivotButton="0" quotePrefix="0" xfId="0">
      <alignment horizontal="center" vertical="center"/>
    </xf>
    <xf numFmtId="1" fontId="4" fillId="0" borderId="1" applyAlignment="1" pivotButton="0" quotePrefix="0" xfId="0">
      <alignment horizontal="center" vertical="center"/>
    </xf>
    <xf numFmtId="0" fontId="5" fillId="0" borderId="0" applyAlignment="1" pivotButton="0" quotePrefix="0" xfId="0">
      <alignment horizontal="left" vertical="top" wrapText="1"/>
    </xf>
  </cellXfs>
  <cellStyles count="1">
    <cellStyle name="Normal" xfId="0" builtinId="0" hidden="0"/>
  </cellStyles>
  <dxfs count="9">
    <dxf>
      <font>
        <name val="Arial"/>
        <b val="1"/>
        <color rgb="00B91C1C"/>
        <sz val="18"/>
      </font>
    </dxf>
    <dxf>
      <font>
        <name val="Arial"/>
        <b val="1"/>
        <color rgb="000F6B32"/>
        <sz val="18"/>
      </font>
    </dxf>
    <dxf>
      <font>
        <name val="Arial"/>
        <color rgb="008A5A00"/>
      </font>
      <fill>
        <patternFill patternType="solid">
          <fgColor rgb="00FDF0D5"/>
          <bgColor rgb="00FDF0D5"/>
        </patternFill>
      </fill>
    </dxf>
    <dxf>
      <font>
        <name val="Arial"/>
        <color rgb="0067707A"/>
      </font>
      <fill>
        <patternFill patternType="solid">
          <fgColor rgb="00E7EAEC"/>
          <bgColor rgb="00E7EAEC"/>
        </patternFill>
      </fill>
    </dxf>
    <dxf>
      <font>
        <name val="Arial"/>
        <color rgb="0014171B"/>
      </font>
      <fill>
        <patternFill patternType="solid">
          <fgColor rgb="00F7E3F0"/>
          <bgColor rgb="00F7E3F0"/>
        </patternFill>
      </fill>
    </dxf>
    <dxf>
      <font>
        <name val="Arial"/>
        <b val="1"/>
        <color rgb="00B91C1C"/>
      </font>
      <fill>
        <patternFill patternType="solid">
          <fgColor rgb="00FBE4E4"/>
          <bgColor rgb="00FBE4E4"/>
        </patternFill>
      </fill>
    </dxf>
    <dxf>
      <font>
        <name val="Arial"/>
        <b val="1"/>
        <color rgb="008A5A00"/>
      </font>
      <fill>
        <patternFill patternType="solid">
          <fgColor rgb="00FDF0D5"/>
          <bgColor rgb="00FDF0D5"/>
        </patternFill>
      </fill>
    </dxf>
    <dxf>
      <font>
        <name val="Arial"/>
        <b val="1"/>
        <color rgb="000F6B32"/>
      </font>
      <fill>
        <patternFill patternType="solid">
          <fgColor rgb="00E3F2E8"/>
          <bgColor rgb="00E3F2E8"/>
        </patternFill>
      </fill>
    </dxf>
    <dxf>
      <font>
        <name val="Arial"/>
        <color rgb="008A5A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5xer.com/signup/" TargetMode="External" Id="rId1" /><Relationship Type="http://schemas.openxmlformats.org/officeDocument/2006/relationships/hyperlink" Target="https://5xer.com/workforce-scheduling/" TargetMode="External" Id="rId2" /></Relationships>
</file>

<file path=xl/worksheets/sheet1.xml><?xml version="1.0" encoding="utf-8"?>
<worksheet xmlns="http://schemas.openxmlformats.org/spreadsheetml/2006/main">
  <sheetPr>
    <tabColor rgb="00C7CCD1"/>
    <outlinePr summaryBelow="1" summaryRight="1"/>
    <pageSetUpPr/>
  </sheetPr>
  <dimension ref="B1:C16"/>
  <sheetViews>
    <sheetView showGridLines="0" workbookViewId="0">
      <selection activeCell="A1" sqref="A1"/>
    </sheetView>
  </sheetViews>
  <sheetFormatPr baseColWidth="8" defaultRowHeight="15"/>
  <cols>
    <col width="3" customWidth="1" min="1" max="1"/>
    <col width="30" customWidth="1" min="2" max="2"/>
    <col width="88" customWidth="1" min="3" max="3"/>
  </cols>
  <sheetData>
    <row r="1">
      <c r="B1" s="1" t="inlineStr">
        <is>
          <t>A weekly rota that checks itself</t>
        </is>
      </c>
    </row>
    <row r="2">
      <c r="B2" s="2" t="inlineStr">
        <is>
          <t>Fill in one week. The sheet adds up the hours and the cost, and flags a week that breaks your own rules.</t>
        </is>
      </c>
    </row>
    <row r="4" ht="34" customHeight="1">
      <c r="B4" s="3" t="inlineStr">
        <is>
          <t>Your people</t>
        </is>
      </c>
      <c r="C4" s="4" t="inlineStr">
        <is>
          <t>Open Settings. Type each person's name, contracted hours and hourly rate. They appear on the rota by themselves.</t>
        </is>
      </c>
    </row>
    <row r="5" ht="34" customHeight="1">
      <c r="B5" s="3" t="inlineStr">
        <is>
          <t>Your shifts</t>
        </is>
      </c>
      <c r="C5" s="4" t="inlineStr">
        <is>
          <t>Settings also holds the shift names and the absence names. Add your own in the empty rows. An absence is marked "No" under "Counts as work", so it adds no hours and no cost.</t>
        </is>
      </c>
    </row>
    <row r="6" ht="34" customHeight="1">
      <c r="B6" s="3" t="inlineStr">
        <is>
          <t>The week</t>
        </is>
      </c>
      <c r="C6" s="4" t="inlineStr">
        <is>
          <t>On the Rota sheet, set your business name and pick the Monday the week starts on. The seven days follow.</t>
        </is>
      </c>
    </row>
    <row r="7" ht="34" customHeight="1">
      <c r="B7" s="3" t="inlineStr">
        <is>
          <t>Giving a shift</t>
        </is>
      </c>
      <c r="C7" s="4" t="inlineStr">
        <is>
          <t>Pick a shift from the list in each day, then type a start and an end. Overnight shifts work: 10pm to 6am counts as eight hours.</t>
        </is>
      </c>
    </row>
    <row r="8" ht="34" customHeight="1">
      <c r="B8" s="3" t="inlineStr">
        <is>
          <t>Breaks</t>
        </is>
      </c>
      <c r="C8" s="4" t="inlineStr">
        <is>
          <t>Settings has an unpaid break and the shift length it applies from. Set it to 0 if your breaks are paid.</t>
        </is>
      </c>
    </row>
    <row r="9" ht="34" customHeight="1">
      <c r="B9" s="3" t="inlineStr">
        <is>
          <t>Budget</t>
        </is>
      </c>
      <c r="C9" s="4" t="inlineStr">
        <is>
          <t>Set the weekly budget on Settings. The top of the Rota shows the cost forecast and whether you are over or under it.</t>
        </is>
      </c>
    </row>
    <row r="10" ht="34" customHeight="1">
      <c r="B10" s="3" t="inlineStr">
        <is>
          <t>The check column</t>
        </is>
      </c>
      <c r="C10" s="4" t="inlineStr">
        <is>
          <t>Under hours or over hours compares each person's week with their contract. Short rest means two shifts sit closer together than your minimum.</t>
        </is>
      </c>
    </row>
    <row r="11" ht="34" customHeight="1">
      <c r="B11" s="3" t="inlineStr">
        <is>
          <t>A new week</t>
        </is>
      </c>
      <c r="C11" s="4" t="inlineStr">
        <is>
          <t>Change the Monday and clear the shifts. People, rates and rules stay where you set them.</t>
        </is>
      </c>
    </row>
    <row r="13" ht="44" customHeight="1">
      <c r="B13" s="5" t="inlineStr">
        <is>
          <t>What it does not do</t>
        </is>
      </c>
      <c r="C13" s="6" t="inlineStr">
        <is>
          <t>It checks the numbers you type. It does not know your skills, leave balances, holiday pay or local law, and it does not offer a shift to anyone. The hours are planning totals, not payroll.</t>
        </is>
      </c>
    </row>
    <row r="15" ht="44" customHeight="1">
      <c r="B15" s="5" t="inlineStr">
        <is>
          <t>When a sheet stops being enough</t>
        </is>
      </c>
      <c r="C15" s="6" t="inlineStr">
        <is>
          <t>Free to copy and share. When several people edit copies, or people change shifts faster than the file, Fivexer builds the week for you and checks the rules as it goes.</t>
        </is>
      </c>
    </row>
    <row r="16">
      <c r="B16" s="7" t="inlineStr">
        <is>
          <t>Try Fivexer free</t>
        </is>
      </c>
      <c r="C16" s="8" t="inlineStr">
        <is>
          <t>https://5xer.com/workforce-scheduling/</t>
        </is>
      </c>
    </row>
  </sheetData>
  <hyperlinks>
    <hyperlink xmlns:r="http://schemas.openxmlformats.org/officeDocument/2006/relationships" ref="B16" r:id="rId1"/>
    <hyperlink xmlns:r="http://schemas.openxmlformats.org/officeDocument/2006/relationships" ref="C16" r:id="rId2"/>
  </hyperlinks>
  <pageMargins left="0.75" right="0.75" top="1" bottom="1" header="0.5" footer="0.5"/>
</worksheet>
</file>

<file path=xl/worksheets/sheet2.xml><?xml version="1.0" encoding="utf-8"?>
<worksheet xmlns="http://schemas.openxmlformats.org/spreadsheetml/2006/main">
  <sheetPr>
    <tabColor rgb="00A91A7A"/>
    <outlinePr summaryBelow="1" summaryRight="1"/>
    <pageSetUpPr fitToPage="1"/>
  </sheetPr>
  <dimension ref="A1:AA36"/>
  <sheetViews>
    <sheetView showGridLines="0" zoomScale="90" workbookViewId="0">
      <pane xSplit="2" ySplit="9" topLeftCell="C10"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1" customWidth="1" min="3" max="3"/>
    <col width="9" customWidth="1" min="4" max="4"/>
    <col width="9" customWidth="1" min="5" max="5"/>
    <col width="11" customWidth="1" min="6" max="6"/>
    <col width="9" customWidth="1" min="7" max="7"/>
    <col width="9" customWidth="1" min="8" max="8"/>
    <col width="11" customWidth="1" min="9" max="9"/>
    <col width="9" customWidth="1" min="10" max="10"/>
    <col width="9" customWidth="1" min="11" max="11"/>
    <col width="11" customWidth="1" min="12" max="12"/>
    <col width="9" customWidth="1" min="13" max="13"/>
    <col width="9" customWidth="1" min="14" max="14"/>
    <col width="11" customWidth="1" min="15" max="15"/>
    <col width="9" customWidth="1" min="16" max="16"/>
    <col width="9" customWidth="1" min="17" max="17"/>
    <col width="11" customWidth="1" min="18" max="18"/>
    <col width="9" customWidth="1" min="19" max="19"/>
    <col width="9" customWidth="1" min="20" max="20"/>
    <col width="11" customWidth="1" min="21" max="21"/>
    <col width="9" customWidth="1" min="22" max="22"/>
    <col width="9" customWidth="1" min="23" max="23"/>
    <col width="9" customWidth="1" min="24" max="24"/>
    <col width="12" customWidth="1" min="25" max="25"/>
    <col width="12" customWidth="1" min="26" max="26"/>
    <col width="24" customWidth="1" min="27" max="27"/>
  </cols>
  <sheetData>
    <row r="1" ht="34" customHeight="1">
      <c r="A1" s="9" t="inlineStr">
        <is>
          <t>Your business name</t>
        </is>
      </c>
      <c r="B1" s="10" t="n"/>
      <c r="C1" s="10" t="n"/>
      <c r="D1" s="10" t="n"/>
      <c r="E1" s="10" t="n"/>
      <c r="F1" s="10" t="n"/>
      <c r="G1" s="10" t="n"/>
      <c r="H1" s="10" t="n"/>
      <c r="I1" s="10" t="n"/>
      <c r="J1" s="10" t="n"/>
      <c r="K1" s="10" t="n"/>
      <c r="L1" s="10" t="n"/>
      <c r="M1" s="10" t="n"/>
      <c r="N1" s="10" t="n"/>
      <c r="O1" s="10" t="n"/>
      <c r="P1" s="10" t="n"/>
      <c r="Q1" s="10" t="n"/>
      <c r="R1" s="10" t="n"/>
      <c r="S1" s="10" t="n"/>
      <c r="T1" s="10" t="n"/>
      <c r="U1" s="10" t="n"/>
      <c r="V1" s="10" t="n"/>
      <c r="W1" s="10" t="n"/>
      <c r="X1" s="10" t="n"/>
      <c r="Y1" s="10" t="n"/>
      <c r="Z1" s="10" t="n"/>
      <c r="AA1" s="10" t="n"/>
    </row>
    <row r="2">
      <c r="A2" s="5" t="inlineStr">
        <is>
          <t>Week beginning (a Monday)</t>
        </is>
      </c>
      <c r="B2" s="11" t="n">
        <v>46307</v>
      </c>
      <c r="C2" s="12" t="n"/>
      <c r="E2" s="13" t="inlineStr">
        <is>
          <t>White cells are yours to edit. Grey cells work themselves out.</t>
        </is>
      </c>
    </row>
    <row r="4">
      <c r="A4" s="14" t="inlineStr">
        <is>
          <t>Hours planned</t>
        </is>
      </c>
      <c r="B4" s="15" t="n"/>
      <c r="C4" s="14" t="inlineStr">
        <is>
          <t>Cost forecast</t>
        </is>
      </c>
      <c r="D4" s="16" t="n"/>
      <c r="E4" s="15" t="n"/>
      <c r="F4" s="14" t="inlineStr">
        <is>
          <t>Budget</t>
        </is>
      </c>
      <c r="G4" s="16" t="n"/>
      <c r="H4" s="15" t="n"/>
      <c r="I4" s="14" t="inlineStr">
        <is>
          <t>Against budget</t>
        </is>
      </c>
      <c r="J4" s="16" t="n"/>
      <c r="K4" s="15" t="n"/>
      <c r="L4" s="14" t="inlineStr">
        <is>
          <t>Under contracted hours</t>
        </is>
      </c>
      <c r="M4" s="16" t="n"/>
      <c r="N4" s="15" t="n"/>
      <c r="O4" s="14" t="inlineStr">
        <is>
          <t>Over contracted hours</t>
        </is>
      </c>
      <c r="P4" s="16" t="n"/>
      <c r="Q4" s="15" t="n"/>
      <c r="R4" s="14" t="inlineStr">
        <is>
          <t>Short rest</t>
        </is>
      </c>
      <c r="S4" s="16" t="n"/>
      <c r="T4" s="15" t="n"/>
    </row>
    <row r="5" ht="30" customHeight="1">
      <c r="A5" s="17">
        <f>SUM(X10:X33)</f>
        <v/>
      </c>
      <c r="B5" s="18" t="n"/>
      <c r="C5" s="19">
        <f>SUM(Z10:Z33)</f>
        <v/>
      </c>
      <c r="D5" s="20" t="n"/>
      <c r="E5" s="18" t="n"/>
      <c r="F5" s="19">
        <f>Settings!$I$6</f>
        <v/>
      </c>
      <c r="G5" s="20" t="n"/>
      <c r="H5" s="18" t="n"/>
      <c r="I5" s="21">
        <f>IF(F5=0,"",IF(C5&gt;F5,"Over by "&amp;TEXT(C5-F5,"€#,##0"),"Under by "&amp;TEXT(F5-C5,"€#,##0")))</f>
        <v/>
      </c>
      <c r="J5" s="20" t="n"/>
      <c r="K5" s="18" t="n"/>
      <c r="L5" s="22">
        <f>COUNTIF(Y10:Y33,"&lt;0")</f>
        <v/>
      </c>
      <c r="M5" s="20" t="n"/>
      <c r="N5" s="18" t="n"/>
      <c r="O5" s="22">
        <f>COUNTIF(Y10:Y33,"&gt;0")</f>
        <v/>
      </c>
      <c r="P5" s="20" t="n"/>
      <c r="Q5" s="18" t="n"/>
      <c r="R5" s="22">
        <f>COUNTIF(AA10:AA33,"Short rest*")</f>
        <v/>
      </c>
      <c r="S5" s="20" t="n"/>
      <c r="T5" s="18" t="n"/>
    </row>
    <row r="6">
      <c r="A6" s="23" t="n"/>
      <c r="B6" s="24" t="n"/>
      <c r="C6" s="23" t="n"/>
      <c r="D6" s="25" t="n"/>
      <c r="E6" s="24" t="n"/>
      <c r="F6" s="23" t="n"/>
      <c r="G6" s="25" t="n"/>
      <c r="H6" s="24" t="n"/>
      <c r="I6" s="23" t="n"/>
      <c r="J6" s="25" t="n"/>
      <c r="K6" s="24" t="n"/>
      <c r="L6" s="23" t="n"/>
      <c r="M6" s="25" t="n"/>
      <c r="N6" s="24" t="n"/>
      <c r="O6" s="23" t="n"/>
      <c r="P6" s="25" t="n"/>
      <c r="Q6" s="24" t="n"/>
      <c r="R6" s="23" t="n"/>
      <c r="S6" s="25" t="n"/>
      <c r="T6" s="24" t="n"/>
    </row>
    <row r="8" ht="22" customHeight="1">
      <c r="A8" s="26" t="inlineStr">
        <is>
          <t>Name</t>
        </is>
      </c>
      <c r="B8" s="27" t="inlineStr">
        <is>
          <t>Contracted</t>
        </is>
      </c>
      <c r="C8" s="28">
        <f>$B$2+0</f>
        <v/>
      </c>
      <c r="D8" s="29" t="n"/>
      <c r="E8" s="29" t="n"/>
      <c r="F8" s="28">
        <f>$B$2+1</f>
        <v/>
      </c>
      <c r="G8" s="29" t="n"/>
      <c r="H8" s="29" t="n"/>
      <c r="I8" s="28">
        <f>$B$2+2</f>
        <v/>
      </c>
      <c r="J8" s="29" t="n"/>
      <c r="K8" s="29" t="n"/>
      <c r="L8" s="28">
        <f>$B$2+3</f>
        <v/>
      </c>
      <c r="M8" s="29" t="n"/>
      <c r="N8" s="29" t="n"/>
      <c r="O8" s="28">
        <f>$B$2+4</f>
        <v/>
      </c>
      <c r="P8" s="29" t="n"/>
      <c r="Q8" s="29" t="n"/>
      <c r="R8" s="28">
        <f>$B$2+5</f>
        <v/>
      </c>
      <c r="S8" s="29" t="n"/>
      <c r="T8" s="29" t="n"/>
      <c r="U8" s="28">
        <f>$B$2+6</f>
        <v/>
      </c>
      <c r="V8" s="29" t="n"/>
      <c r="W8" s="29" t="n"/>
      <c r="X8" s="27" t="inlineStr">
        <is>
          <t>Hours</t>
        </is>
      </c>
      <c r="Y8" s="27" t="inlineStr">
        <is>
          <t>vs contract</t>
        </is>
      </c>
      <c r="Z8" s="27" t="inlineStr">
        <is>
          <t>Cost</t>
        </is>
      </c>
      <c r="AA8" s="27" t="inlineStr">
        <is>
          <t>Check</t>
        </is>
      </c>
    </row>
    <row r="9">
      <c r="A9" s="29" t="n"/>
      <c r="B9" s="29" t="n"/>
      <c r="C9" s="30" t="inlineStr">
        <is>
          <t>Shift</t>
        </is>
      </c>
      <c r="D9" s="30" t="inlineStr">
        <is>
          <t>Start</t>
        </is>
      </c>
      <c r="E9" s="30" t="inlineStr">
        <is>
          <t>End</t>
        </is>
      </c>
      <c r="F9" s="30" t="inlineStr">
        <is>
          <t>Shift</t>
        </is>
      </c>
      <c r="G9" s="30" t="inlineStr">
        <is>
          <t>Start</t>
        </is>
      </c>
      <c r="H9" s="30" t="inlineStr">
        <is>
          <t>End</t>
        </is>
      </c>
      <c r="I9" s="30" t="inlineStr">
        <is>
          <t>Shift</t>
        </is>
      </c>
      <c r="J9" s="30" t="inlineStr">
        <is>
          <t>Start</t>
        </is>
      </c>
      <c r="K9" s="30" t="inlineStr">
        <is>
          <t>End</t>
        </is>
      </c>
      <c r="L9" s="30" t="inlineStr">
        <is>
          <t>Shift</t>
        </is>
      </c>
      <c r="M9" s="30" t="inlineStr">
        <is>
          <t>Start</t>
        </is>
      </c>
      <c r="N9" s="30" t="inlineStr">
        <is>
          <t>End</t>
        </is>
      </c>
      <c r="O9" s="30" t="inlineStr">
        <is>
          <t>Shift</t>
        </is>
      </c>
      <c r="P9" s="30" t="inlineStr">
        <is>
          <t>Start</t>
        </is>
      </c>
      <c r="Q9" s="30" t="inlineStr">
        <is>
          <t>End</t>
        </is>
      </c>
      <c r="R9" s="30" t="inlineStr">
        <is>
          <t>Shift</t>
        </is>
      </c>
      <c r="S9" s="30" t="inlineStr">
        <is>
          <t>Start</t>
        </is>
      </c>
      <c r="T9" s="30" t="inlineStr">
        <is>
          <t>End</t>
        </is>
      </c>
      <c r="U9" s="30" t="inlineStr">
        <is>
          <t>Shift</t>
        </is>
      </c>
      <c r="V9" s="30" t="inlineStr">
        <is>
          <t>Start</t>
        </is>
      </c>
      <c r="W9" s="30" t="inlineStr">
        <is>
          <t>End</t>
        </is>
      </c>
      <c r="X9" s="29" t="n"/>
      <c r="Y9" s="29" t="n"/>
      <c r="Z9" s="29" t="n"/>
      <c r="AA9" s="29" t="n"/>
    </row>
    <row r="10">
      <c r="A10" s="31">
        <f>IF(Settings!A6="","",Settings!A6)</f>
        <v/>
      </c>
      <c r="B10" s="32">
        <f>IF(A10="","",Settings!B6)</f>
        <v/>
      </c>
      <c r="C10" s="33" t="inlineStr">
        <is>
          <t>Opening</t>
        </is>
      </c>
      <c r="D10" s="34" t="n">
        <v>0.25</v>
      </c>
      <c r="E10" s="35" t="n">
        <v>0.6041666666666666</v>
      </c>
      <c r="F10" s="33" t="inlineStr">
        <is>
          <t>Opening</t>
        </is>
      </c>
      <c r="G10" s="34" t="n">
        <v>0.25</v>
      </c>
      <c r="H10" s="35" t="n">
        <v>0.6041666666666666</v>
      </c>
      <c r="I10" s="33" t="inlineStr">
        <is>
          <t>Opening</t>
        </is>
      </c>
      <c r="J10" s="34" t="n">
        <v>0.25</v>
      </c>
      <c r="K10" s="35" t="n">
        <v>0.6041666666666666</v>
      </c>
      <c r="L10" s="33" t="inlineStr">
        <is>
          <t>Opening</t>
        </is>
      </c>
      <c r="M10" s="34" t="n">
        <v>0.25</v>
      </c>
      <c r="N10" s="35" t="n">
        <v>0.6041666666666666</v>
      </c>
      <c r="O10" s="33" t="inlineStr">
        <is>
          <t>Opening</t>
        </is>
      </c>
      <c r="P10" s="34" t="n">
        <v>0.25</v>
      </c>
      <c r="Q10" s="35" t="n">
        <v>0.6041666666666666</v>
      </c>
      <c r="R10" s="33" t="inlineStr">
        <is>
          <t>Day off</t>
        </is>
      </c>
      <c r="S10" s="34" t="n"/>
      <c r="T10" s="35" t="n"/>
      <c r="U10" s="33" t="inlineStr">
        <is>
          <t>Day off</t>
        </is>
      </c>
      <c r="V10" s="34" t="n"/>
      <c r="W10" s="35" t="n"/>
      <c r="X10" s="32">
        <f>IF(A10="","",SUM(Calc!$B10:$H10))</f>
        <v/>
      </c>
      <c r="Y10" s="36">
        <f>IF(A10="","",X10-B10)</f>
        <v/>
      </c>
      <c r="Z10" s="37">
        <f>IF(A10="","",X10*Settings!C6)</f>
        <v/>
      </c>
      <c r="AA10" s="38">
        <f>IF(A10="","",IF(IF(COUNT(Calc!$W10:$AB10)=0,FALSE,MIN(Calc!$W10:$AB10)&lt;Settings!$I$7),"Short rest: "&amp;TEXT(MIN(Calc!$W10:$AB10),"0.#")&amp;"h",IF(Y10&lt;-0.05,"Under hours",IF(Y10&gt;0.05,"Over hours",IF(X10=0,"","On contract")))))</f>
        <v/>
      </c>
    </row>
    <row r="11">
      <c r="A11" s="31">
        <f>IF(Settings!A7="","",Settings!A7)</f>
        <v/>
      </c>
      <c r="B11" s="32">
        <f>IF(A11="","",Settings!B7)</f>
        <v/>
      </c>
      <c r="C11" s="33" t="inlineStr">
        <is>
          <t>Day</t>
        </is>
      </c>
      <c r="D11" s="34" t="n">
        <v>0.375</v>
      </c>
      <c r="E11" s="35" t="n">
        <v>0.7083333333333334</v>
      </c>
      <c r="F11" s="33" t="inlineStr">
        <is>
          <t>Day</t>
        </is>
      </c>
      <c r="G11" s="34" t="n">
        <v>0.375</v>
      </c>
      <c r="H11" s="35" t="n">
        <v>0.7083333333333334</v>
      </c>
      <c r="I11" s="33" t="inlineStr">
        <is>
          <t>Day</t>
        </is>
      </c>
      <c r="J11" s="34" t="n">
        <v>0.375</v>
      </c>
      <c r="K11" s="35" t="n">
        <v>0.7083333333333334</v>
      </c>
      <c r="L11" s="33" t="inlineStr">
        <is>
          <t>Day</t>
        </is>
      </c>
      <c r="M11" s="34" t="n">
        <v>0.375</v>
      </c>
      <c r="N11" s="35" t="n">
        <v>0.7083333333333334</v>
      </c>
      <c r="O11" s="33" t="inlineStr">
        <is>
          <t>Holiday</t>
        </is>
      </c>
      <c r="P11" s="34" t="n"/>
      <c r="Q11" s="35" t="n"/>
      <c r="R11" s="33" t="inlineStr">
        <is>
          <t>Day off</t>
        </is>
      </c>
      <c r="S11" s="34" t="n"/>
      <c r="T11" s="35" t="n"/>
      <c r="U11" s="33" t="inlineStr">
        <is>
          <t>Day off</t>
        </is>
      </c>
      <c r="V11" s="34" t="n"/>
      <c r="W11" s="35" t="n"/>
      <c r="X11" s="32">
        <f>IF(A11="","",SUM(Calc!$B11:$H11))</f>
        <v/>
      </c>
      <c r="Y11" s="36">
        <f>IF(A11="","",X11-B11)</f>
        <v/>
      </c>
      <c r="Z11" s="37">
        <f>IF(A11="","",X11*Settings!C7)</f>
        <v/>
      </c>
      <c r="AA11" s="38">
        <f>IF(A11="","",IF(IF(COUNT(Calc!$W11:$AB11)=0,FALSE,MIN(Calc!$W11:$AB11)&lt;Settings!$I$7),"Short rest: "&amp;TEXT(MIN(Calc!$W11:$AB11),"0.#")&amp;"h",IF(Y11&lt;-0.05,"Under hours",IF(Y11&gt;0.05,"Over hours",IF(X11=0,"","On contract")))))</f>
        <v/>
      </c>
    </row>
    <row r="12">
      <c r="A12" s="31">
        <f>IF(Settings!A8="","",Settings!A8)</f>
        <v/>
      </c>
      <c r="B12" s="32">
        <f>IF(A12="","",Settings!B8)</f>
        <v/>
      </c>
      <c r="C12" s="33" t="inlineStr">
        <is>
          <t>Closing</t>
        </is>
      </c>
      <c r="D12" s="34" t="n">
        <v>0.5833333333333334</v>
      </c>
      <c r="E12" s="35" t="n">
        <v>0.9166666666666666</v>
      </c>
      <c r="F12" s="33" t="inlineStr">
        <is>
          <t>Closing</t>
        </is>
      </c>
      <c r="G12" s="34" t="n">
        <v>0.5833333333333334</v>
      </c>
      <c r="H12" s="35" t="n">
        <v>0.9166666666666666</v>
      </c>
      <c r="I12" s="33" t="inlineStr">
        <is>
          <t>Closing</t>
        </is>
      </c>
      <c r="J12" s="34" t="n">
        <v>0.5833333333333334</v>
      </c>
      <c r="K12" s="35" t="n">
        <v>0.9166666666666666</v>
      </c>
      <c r="L12" s="33" t="inlineStr">
        <is>
          <t>Opening</t>
        </is>
      </c>
      <c r="M12" s="34" t="n">
        <v>0.25</v>
      </c>
      <c r="N12" s="35" t="n">
        <v>0.6041666666666666</v>
      </c>
      <c r="O12" s="33" t="inlineStr">
        <is>
          <t>Closing</t>
        </is>
      </c>
      <c r="P12" s="34" t="n">
        <v>0.5833333333333334</v>
      </c>
      <c r="Q12" s="35" t="n">
        <v>0.9166666666666666</v>
      </c>
      <c r="R12" s="33" t="inlineStr">
        <is>
          <t>Day off</t>
        </is>
      </c>
      <c r="S12" s="34" t="n"/>
      <c r="T12" s="35" t="n"/>
      <c r="U12" s="33" t="inlineStr">
        <is>
          <t>Day off</t>
        </is>
      </c>
      <c r="V12" s="34" t="n"/>
      <c r="W12" s="35" t="n"/>
      <c r="X12" s="32">
        <f>IF(A12="","",SUM(Calc!$B12:$H12))</f>
        <v/>
      </c>
      <c r="Y12" s="36">
        <f>IF(A12="","",X12-B12)</f>
        <v/>
      </c>
      <c r="Z12" s="37">
        <f>IF(A12="","",X12*Settings!C8)</f>
        <v/>
      </c>
      <c r="AA12" s="38">
        <f>IF(A12="","",IF(IF(COUNT(Calc!$W12:$AB12)=0,FALSE,MIN(Calc!$W12:$AB12)&lt;Settings!$I$7),"Short rest: "&amp;TEXT(MIN(Calc!$W12:$AB12),"0.#")&amp;"h",IF(Y12&lt;-0.05,"Under hours",IF(Y12&gt;0.05,"Over hours",IF(X12=0,"","On contract")))))</f>
        <v/>
      </c>
    </row>
    <row r="13">
      <c r="A13" s="31">
        <f>IF(Settings!A9="","",Settings!A9)</f>
        <v/>
      </c>
      <c r="B13" s="32">
        <f>IF(A13="","",Settings!B9)</f>
        <v/>
      </c>
      <c r="C13" s="33" t="inlineStr">
        <is>
          <t>Day</t>
        </is>
      </c>
      <c r="D13" s="34" t="n">
        <v>0.4166666666666667</v>
      </c>
      <c r="E13" s="35" t="n">
        <v>0.75</v>
      </c>
      <c r="F13" s="33" t="inlineStr">
        <is>
          <t>Day</t>
        </is>
      </c>
      <c r="G13" s="34" t="n">
        <v>0.4166666666666667</v>
      </c>
      <c r="H13" s="35" t="n">
        <v>0.75</v>
      </c>
      <c r="I13" s="33" t="inlineStr">
        <is>
          <t>Day</t>
        </is>
      </c>
      <c r="J13" s="34" t="n">
        <v>0.4166666666666667</v>
      </c>
      <c r="K13" s="35" t="n">
        <v>0.75</v>
      </c>
      <c r="L13" s="33" t="inlineStr">
        <is>
          <t>Sick</t>
        </is>
      </c>
      <c r="M13" s="34" t="n"/>
      <c r="N13" s="35" t="n"/>
      <c r="O13" s="33" t="inlineStr">
        <is>
          <t>Day off</t>
        </is>
      </c>
      <c r="P13" s="34" t="n"/>
      <c r="Q13" s="35" t="n"/>
      <c r="R13" s="33" t="inlineStr">
        <is>
          <t>Day off</t>
        </is>
      </c>
      <c r="S13" s="34" t="n"/>
      <c r="T13" s="35" t="n"/>
      <c r="U13" s="33" t="inlineStr">
        <is>
          <t>Day off</t>
        </is>
      </c>
      <c r="V13" s="34" t="n"/>
      <c r="W13" s="35" t="n"/>
      <c r="X13" s="32">
        <f>IF(A13="","",SUM(Calc!$B13:$H13))</f>
        <v/>
      </c>
      <c r="Y13" s="36">
        <f>IF(A13="","",X13-B13)</f>
        <v/>
      </c>
      <c r="Z13" s="37">
        <f>IF(A13="","",X13*Settings!C9)</f>
        <v/>
      </c>
      <c r="AA13" s="38">
        <f>IF(A13="","",IF(IF(COUNT(Calc!$W13:$AB13)=0,FALSE,MIN(Calc!$W13:$AB13)&lt;Settings!$I$7),"Short rest: "&amp;TEXT(MIN(Calc!$W13:$AB13),"0.#")&amp;"h",IF(Y13&lt;-0.05,"Under hours",IF(Y13&gt;0.05,"Over hours",IF(X13=0,"","On contract")))))</f>
        <v/>
      </c>
    </row>
    <row r="14">
      <c r="A14" s="31">
        <f>IF(Settings!A10="","",Settings!A10)</f>
        <v/>
      </c>
      <c r="B14" s="32">
        <f>IF(A14="","",Settings!B10)</f>
        <v/>
      </c>
      <c r="C14" s="33" t="inlineStr">
        <is>
          <t>Closing</t>
        </is>
      </c>
      <c r="D14" s="34" t="n">
        <v>0.5833333333333334</v>
      </c>
      <c r="E14" s="35" t="n">
        <v>0.9166666666666666</v>
      </c>
      <c r="F14" s="33" t="inlineStr">
        <is>
          <t>Closing</t>
        </is>
      </c>
      <c r="G14" s="34" t="n">
        <v>0.5833333333333334</v>
      </c>
      <c r="H14" s="35" t="n">
        <v>0.9166666666666666</v>
      </c>
      <c r="I14" s="33" t="inlineStr">
        <is>
          <t>Closing</t>
        </is>
      </c>
      <c r="J14" s="34" t="n">
        <v>0.5833333333333334</v>
      </c>
      <c r="K14" s="35" t="n">
        <v>0.9166666666666666</v>
      </c>
      <c r="L14" s="33" t="inlineStr">
        <is>
          <t>Closing</t>
        </is>
      </c>
      <c r="M14" s="34" t="n">
        <v>0.5833333333333334</v>
      </c>
      <c r="N14" s="35" t="n">
        <v>0.9166666666666666</v>
      </c>
      <c r="O14" s="33" t="inlineStr">
        <is>
          <t>Closing</t>
        </is>
      </c>
      <c r="P14" s="34" t="n">
        <v>0.5833333333333334</v>
      </c>
      <c r="Q14" s="35" t="n">
        <v>0.9166666666666666</v>
      </c>
      <c r="R14" s="33" t="inlineStr">
        <is>
          <t>Day</t>
        </is>
      </c>
      <c r="S14" s="34" t="n">
        <v>0.4166666666666667</v>
      </c>
      <c r="T14" s="35" t="n">
        <v>0.75</v>
      </c>
      <c r="U14" s="33" t="inlineStr">
        <is>
          <t>Day off</t>
        </is>
      </c>
      <c r="V14" s="34" t="n"/>
      <c r="W14" s="35" t="n"/>
      <c r="X14" s="32">
        <f>IF(A14="","",SUM(Calc!$B14:$H14))</f>
        <v/>
      </c>
      <c r="Y14" s="36">
        <f>IF(A14="","",X14-B14)</f>
        <v/>
      </c>
      <c r="Z14" s="37">
        <f>IF(A14="","",X14*Settings!C10)</f>
        <v/>
      </c>
      <c r="AA14" s="38">
        <f>IF(A14="","",IF(IF(COUNT(Calc!$W14:$AB14)=0,FALSE,MIN(Calc!$W14:$AB14)&lt;Settings!$I$7),"Short rest: "&amp;TEXT(MIN(Calc!$W14:$AB14),"0.#")&amp;"h",IF(Y14&lt;-0.05,"Under hours",IF(Y14&gt;0.05,"Over hours",IF(X14=0,"","On contract")))))</f>
        <v/>
      </c>
    </row>
    <row r="15">
      <c r="A15" s="31">
        <f>IF(Settings!A11="","",Settings!A11)</f>
        <v/>
      </c>
      <c r="B15" s="32">
        <f>IF(A15="","",Settings!B11)</f>
        <v/>
      </c>
      <c r="C15" s="33" t="inlineStr">
        <is>
          <t>Day off</t>
        </is>
      </c>
      <c r="D15" s="34" t="n"/>
      <c r="E15" s="35" t="n"/>
      <c r="F15" s="33" t="inlineStr">
        <is>
          <t>Day off</t>
        </is>
      </c>
      <c r="G15" s="34" t="n"/>
      <c r="H15" s="35" t="n"/>
      <c r="I15" s="33" t="inlineStr">
        <is>
          <t>Day</t>
        </is>
      </c>
      <c r="J15" s="34" t="n">
        <v>0.375</v>
      </c>
      <c r="K15" s="35" t="n">
        <v>0.625</v>
      </c>
      <c r="L15" s="33" t="inlineStr">
        <is>
          <t>Day</t>
        </is>
      </c>
      <c r="M15" s="34" t="n">
        <v>0.375</v>
      </c>
      <c r="N15" s="35" t="n">
        <v>0.625</v>
      </c>
      <c r="O15" s="33" t="inlineStr">
        <is>
          <t>Day</t>
        </is>
      </c>
      <c r="P15" s="34" t="n">
        <v>0.375</v>
      </c>
      <c r="Q15" s="35" t="n">
        <v>0.625</v>
      </c>
      <c r="R15" s="33" t="inlineStr">
        <is>
          <t>Day</t>
        </is>
      </c>
      <c r="S15" s="34" t="n">
        <v>0.4166666666666667</v>
      </c>
      <c r="T15" s="35" t="n">
        <v>0.6666666666666666</v>
      </c>
      <c r="U15" s="33" t="inlineStr">
        <is>
          <t>Day</t>
        </is>
      </c>
      <c r="V15" s="34" t="n">
        <v>0.4166666666666667</v>
      </c>
      <c r="W15" s="35" t="n">
        <v>0.6666666666666666</v>
      </c>
      <c r="X15" s="32">
        <f>IF(A15="","",SUM(Calc!$B15:$H15))</f>
        <v/>
      </c>
      <c r="Y15" s="36">
        <f>IF(A15="","",X15-B15)</f>
        <v/>
      </c>
      <c r="Z15" s="37">
        <f>IF(A15="","",X15*Settings!C11)</f>
        <v/>
      </c>
      <c r="AA15" s="38">
        <f>IF(A15="","",IF(IF(COUNT(Calc!$W15:$AB15)=0,FALSE,MIN(Calc!$W15:$AB15)&lt;Settings!$I$7),"Short rest: "&amp;TEXT(MIN(Calc!$W15:$AB15),"0.#")&amp;"h",IF(Y15&lt;-0.05,"Under hours",IF(Y15&gt;0.05,"Over hours",IF(X15=0,"","On contract")))))</f>
        <v/>
      </c>
    </row>
    <row r="16">
      <c r="A16" s="31">
        <f>IF(Settings!A12="","",Settings!A12)</f>
        <v/>
      </c>
      <c r="B16" s="32">
        <f>IF(A16="","",Settings!B12)</f>
        <v/>
      </c>
      <c r="C16" s="33" t="inlineStr">
        <is>
          <t>Opening</t>
        </is>
      </c>
      <c r="D16" s="34" t="n">
        <v>0.25</v>
      </c>
      <c r="E16" s="35" t="n">
        <v>0.6041666666666666</v>
      </c>
      <c r="F16" s="33" t="inlineStr">
        <is>
          <t>Opening</t>
        </is>
      </c>
      <c r="G16" s="34" t="n">
        <v>0.25</v>
      </c>
      <c r="H16" s="35" t="n">
        <v>0.6041666666666666</v>
      </c>
      <c r="I16" s="33" t="inlineStr">
        <is>
          <t>Opening</t>
        </is>
      </c>
      <c r="J16" s="34" t="n">
        <v>0.25</v>
      </c>
      <c r="K16" s="35" t="n">
        <v>0.6041666666666666</v>
      </c>
      <c r="L16" s="33" t="inlineStr">
        <is>
          <t>Opening</t>
        </is>
      </c>
      <c r="M16" s="34" t="n">
        <v>0.25</v>
      </c>
      <c r="N16" s="35" t="n">
        <v>0.6041666666666666</v>
      </c>
      <c r="O16" s="33" t="inlineStr">
        <is>
          <t>Opening</t>
        </is>
      </c>
      <c r="P16" s="34" t="n">
        <v>0.25</v>
      </c>
      <c r="Q16" s="35" t="n">
        <v>0.6041666666666666</v>
      </c>
      <c r="R16" s="33" t="inlineStr">
        <is>
          <t>Cover</t>
        </is>
      </c>
      <c r="S16" s="34" t="n">
        <v>0.375</v>
      </c>
      <c r="T16" s="35" t="n">
        <v>0.7083333333333334</v>
      </c>
      <c r="U16" s="33" t="inlineStr">
        <is>
          <t>Day off</t>
        </is>
      </c>
      <c r="V16" s="34" t="n"/>
      <c r="W16" s="35" t="n"/>
      <c r="X16" s="32">
        <f>IF(A16="","",SUM(Calc!$B16:$H16))</f>
        <v/>
      </c>
      <c r="Y16" s="36">
        <f>IF(A16="","",X16-B16)</f>
        <v/>
      </c>
      <c r="Z16" s="37">
        <f>IF(A16="","",X16*Settings!C12)</f>
        <v/>
      </c>
      <c r="AA16" s="38">
        <f>IF(A16="","",IF(IF(COUNT(Calc!$W16:$AB16)=0,FALSE,MIN(Calc!$W16:$AB16)&lt;Settings!$I$7),"Short rest: "&amp;TEXT(MIN(Calc!$W16:$AB16),"0.#")&amp;"h",IF(Y16&lt;-0.05,"Under hours",IF(Y16&gt;0.05,"Over hours",IF(X16=0,"","On contract")))))</f>
        <v/>
      </c>
    </row>
    <row r="17">
      <c r="A17" s="31">
        <f>IF(Settings!A13="","",Settings!A13)</f>
        <v/>
      </c>
      <c r="B17" s="32">
        <f>IF(A17="","",Settings!B13)</f>
        <v/>
      </c>
      <c r="C17" s="33" t="inlineStr">
        <is>
          <t>Day off</t>
        </is>
      </c>
      <c r="D17" s="34" t="n"/>
      <c r="E17" s="35" t="n"/>
      <c r="F17" s="33" t="inlineStr">
        <is>
          <t>Day off</t>
        </is>
      </c>
      <c r="G17" s="34" t="n"/>
      <c r="H17" s="35" t="n"/>
      <c r="I17" s="33" t="inlineStr">
        <is>
          <t>Day off</t>
        </is>
      </c>
      <c r="J17" s="34" t="n"/>
      <c r="K17" s="35" t="n"/>
      <c r="L17" s="33" t="inlineStr">
        <is>
          <t>Day off</t>
        </is>
      </c>
      <c r="M17" s="34" t="n"/>
      <c r="N17" s="35" t="n"/>
      <c r="O17" s="33" t="inlineStr">
        <is>
          <t>Day</t>
        </is>
      </c>
      <c r="P17" s="34" t="n">
        <v>0.4166666666666667</v>
      </c>
      <c r="Q17" s="35" t="n">
        <v>0.75</v>
      </c>
      <c r="R17" s="33" t="inlineStr">
        <is>
          <t>Day</t>
        </is>
      </c>
      <c r="S17" s="34" t="n">
        <v>0.4166666666666667</v>
      </c>
      <c r="T17" s="35" t="n">
        <v>0.75</v>
      </c>
      <c r="U17" s="33" t="inlineStr">
        <is>
          <t>Day off</t>
        </is>
      </c>
      <c r="V17" s="34" t="n"/>
      <c r="W17" s="35" t="n"/>
      <c r="X17" s="32">
        <f>IF(A17="","",SUM(Calc!$B17:$H17))</f>
        <v/>
      </c>
      <c r="Y17" s="36">
        <f>IF(A17="","",X17-B17)</f>
        <v/>
      </c>
      <c r="Z17" s="37">
        <f>IF(A17="","",X17*Settings!C13)</f>
        <v/>
      </c>
      <c r="AA17" s="38">
        <f>IF(A17="","",IF(IF(COUNT(Calc!$W17:$AB17)=0,FALSE,MIN(Calc!$W17:$AB17)&lt;Settings!$I$7),"Short rest: "&amp;TEXT(MIN(Calc!$W17:$AB17),"0.#")&amp;"h",IF(Y17&lt;-0.05,"Under hours",IF(Y17&gt;0.05,"Over hours",IF(X17=0,"","On contract")))))</f>
        <v/>
      </c>
    </row>
    <row r="18">
      <c r="A18" s="31">
        <f>IF(Settings!A14="","",Settings!A14)</f>
        <v/>
      </c>
      <c r="B18" s="32">
        <f>IF(A18="","",Settings!B14)</f>
        <v/>
      </c>
      <c r="C18" s="33" t="n"/>
      <c r="D18" s="34" t="n"/>
      <c r="E18" s="35" t="n"/>
      <c r="F18" s="33" t="n"/>
      <c r="G18" s="34" t="n"/>
      <c r="H18" s="35" t="n"/>
      <c r="I18" s="33" t="n"/>
      <c r="J18" s="34" t="n"/>
      <c r="K18" s="35" t="n"/>
      <c r="L18" s="33" t="n"/>
      <c r="M18" s="34" t="n"/>
      <c r="N18" s="35" t="n"/>
      <c r="O18" s="33" t="n"/>
      <c r="P18" s="34" t="n"/>
      <c r="Q18" s="35" t="n"/>
      <c r="R18" s="33" t="n"/>
      <c r="S18" s="34" t="n"/>
      <c r="T18" s="35" t="n"/>
      <c r="U18" s="33" t="n"/>
      <c r="V18" s="34" t="n"/>
      <c r="W18" s="35" t="n"/>
      <c r="X18" s="32">
        <f>IF(A18="","",SUM(Calc!$B18:$H18))</f>
        <v/>
      </c>
      <c r="Y18" s="36">
        <f>IF(A18="","",X18-B18)</f>
        <v/>
      </c>
      <c r="Z18" s="37">
        <f>IF(A18="","",X18*Settings!C14)</f>
        <v/>
      </c>
      <c r="AA18" s="38">
        <f>IF(A18="","",IF(IF(COUNT(Calc!$W18:$AB18)=0,FALSE,MIN(Calc!$W18:$AB18)&lt;Settings!$I$7),"Short rest: "&amp;TEXT(MIN(Calc!$W18:$AB18),"0.#")&amp;"h",IF(Y18&lt;-0.05,"Under hours",IF(Y18&gt;0.05,"Over hours",IF(X18=0,"","On contract")))))</f>
        <v/>
      </c>
    </row>
    <row r="19">
      <c r="A19" s="31">
        <f>IF(Settings!A15="","",Settings!A15)</f>
        <v/>
      </c>
      <c r="B19" s="32">
        <f>IF(A19="","",Settings!B15)</f>
        <v/>
      </c>
      <c r="C19" s="33" t="n"/>
      <c r="D19" s="34" t="n"/>
      <c r="E19" s="35" t="n"/>
      <c r="F19" s="33" t="n"/>
      <c r="G19" s="34" t="n"/>
      <c r="H19" s="35" t="n"/>
      <c r="I19" s="33" t="n"/>
      <c r="J19" s="34" t="n"/>
      <c r="K19" s="35" t="n"/>
      <c r="L19" s="33" t="n"/>
      <c r="M19" s="34" t="n"/>
      <c r="N19" s="35" t="n"/>
      <c r="O19" s="33" t="n"/>
      <c r="P19" s="34" t="n"/>
      <c r="Q19" s="35" t="n"/>
      <c r="R19" s="33" t="n"/>
      <c r="S19" s="34" t="n"/>
      <c r="T19" s="35" t="n"/>
      <c r="U19" s="33" t="n"/>
      <c r="V19" s="34" t="n"/>
      <c r="W19" s="35" t="n"/>
      <c r="X19" s="32">
        <f>IF(A19="","",SUM(Calc!$B19:$H19))</f>
        <v/>
      </c>
      <c r="Y19" s="36">
        <f>IF(A19="","",X19-B19)</f>
        <v/>
      </c>
      <c r="Z19" s="37">
        <f>IF(A19="","",X19*Settings!C15)</f>
        <v/>
      </c>
      <c r="AA19" s="38">
        <f>IF(A19="","",IF(IF(COUNT(Calc!$W19:$AB19)=0,FALSE,MIN(Calc!$W19:$AB19)&lt;Settings!$I$7),"Short rest: "&amp;TEXT(MIN(Calc!$W19:$AB19),"0.#")&amp;"h",IF(Y19&lt;-0.05,"Under hours",IF(Y19&gt;0.05,"Over hours",IF(X19=0,"","On contract")))))</f>
        <v/>
      </c>
    </row>
    <row r="20">
      <c r="A20" s="31">
        <f>IF(Settings!A16="","",Settings!A16)</f>
        <v/>
      </c>
      <c r="B20" s="32">
        <f>IF(A20="","",Settings!B16)</f>
        <v/>
      </c>
      <c r="C20" s="33" t="n"/>
      <c r="D20" s="34" t="n"/>
      <c r="E20" s="35" t="n"/>
      <c r="F20" s="33" t="n"/>
      <c r="G20" s="34" t="n"/>
      <c r="H20" s="35" t="n"/>
      <c r="I20" s="33" t="n"/>
      <c r="J20" s="34" t="n"/>
      <c r="K20" s="35" t="n"/>
      <c r="L20" s="33" t="n"/>
      <c r="M20" s="34" t="n"/>
      <c r="N20" s="35" t="n"/>
      <c r="O20" s="33" t="n"/>
      <c r="P20" s="34" t="n"/>
      <c r="Q20" s="35" t="n"/>
      <c r="R20" s="33" t="n"/>
      <c r="S20" s="34" t="n"/>
      <c r="T20" s="35" t="n"/>
      <c r="U20" s="33" t="n"/>
      <c r="V20" s="34" t="n"/>
      <c r="W20" s="35" t="n"/>
      <c r="X20" s="32">
        <f>IF(A20="","",SUM(Calc!$B20:$H20))</f>
        <v/>
      </c>
      <c r="Y20" s="36">
        <f>IF(A20="","",X20-B20)</f>
        <v/>
      </c>
      <c r="Z20" s="37">
        <f>IF(A20="","",X20*Settings!C16)</f>
        <v/>
      </c>
      <c r="AA20" s="38">
        <f>IF(A20="","",IF(IF(COUNT(Calc!$W20:$AB20)=0,FALSE,MIN(Calc!$W20:$AB20)&lt;Settings!$I$7),"Short rest: "&amp;TEXT(MIN(Calc!$W20:$AB20),"0.#")&amp;"h",IF(Y20&lt;-0.05,"Under hours",IF(Y20&gt;0.05,"Over hours",IF(X20=0,"","On contract")))))</f>
        <v/>
      </c>
    </row>
    <row r="21">
      <c r="A21" s="31">
        <f>IF(Settings!A17="","",Settings!A17)</f>
        <v/>
      </c>
      <c r="B21" s="32">
        <f>IF(A21="","",Settings!B17)</f>
        <v/>
      </c>
      <c r="C21" s="33" t="n"/>
      <c r="D21" s="34" t="n"/>
      <c r="E21" s="35" t="n"/>
      <c r="F21" s="33" t="n"/>
      <c r="G21" s="34" t="n"/>
      <c r="H21" s="35" t="n"/>
      <c r="I21" s="33" t="n"/>
      <c r="J21" s="34" t="n"/>
      <c r="K21" s="35" t="n"/>
      <c r="L21" s="33" t="n"/>
      <c r="M21" s="34" t="n"/>
      <c r="N21" s="35" t="n"/>
      <c r="O21" s="33" t="n"/>
      <c r="P21" s="34" t="n"/>
      <c r="Q21" s="35" t="n"/>
      <c r="R21" s="33" t="n"/>
      <c r="S21" s="34" t="n"/>
      <c r="T21" s="35" t="n"/>
      <c r="U21" s="33" t="n"/>
      <c r="V21" s="34" t="n"/>
      <c r="W21" s="35" t="n"/>
      <c r="X21" s="32">
        <f>IF(A21="","",SUM(Calc!$B21:$H21))</f>
        <v/>
      </c>
      <c r="Y21" s="36">
        <f>IF(A21="","",X21-B21)</f>
        <v/>
      </c>
      <c r="Z21" s="37">
        <f>IF(A21="","",X21*Settings!C17)</f>
        <v/>
      </c>
      <c r="AA21" s="38">
        <f>IF(A21="","",IF(IF(COUNT(Calc!$W21:$AB21)=0,FALSE,MIN(Calc!$W21:$AB21)&lt;Settings!$I$7),"Short rest: "&amp;TEXT(MIN(Calc!$W21:$AB21),"0.#")&amp;"h",IF(Y21&lt;-0.05,"Under hours",IF(Y21&gt;0.05,"Over hours",IF(X21=0,"","On contract")))))</f>
        <v/>
      </c>
    </row>
    <row r="22">
      <c r="A22" s="31">
        <f>IF(Settings!A18="","",Settings!A18)</f>
        <v/>
      </c>
      <c r="B22" s="32">
        <f>IF(A22="","",Settings!B18)</f>
        <v/>
      </c>
      <c r="C22" s="33" t="n"/>
      <c r="D22" s="34" t="n"/>
      <c r="E22" s="35" t="n"/>
      <c r="F22" s="33" t="n"/>
      <c r="G22" s="34" t="n"/>
      <c r="H22" s="35" t="n"/>
      <c r="I22" s="33" t="n"/>
      <c r="J22" s="34" t="n"/>
      <c r="K22" s="35" t="n"/>
      <c r="L22" s="33" t="n"/>
      <c r="M22" s="34" t="n"/>
      <c r="N22" s="35" t="n"/>
      <c r="O22" s="33" t="n"/>
      <c r="P22" s="34" t="n"/>
      <c r="Q22" s="35" t="n"/>
      <c r="R22" s="33" t="n"/>
      <c r="S22" s="34" t="n"/>
      <c r="T22" s="35" t="n"/>
      <c r="U22" s="33" t="n"/>
      <c r="V22" s="34" t="n"/>
      <c r="W22" s="35" t="n"/>
      <c r="X22" s="32">
        <f>IF(A22="","",SUM(Calc!$B22:$H22))</f>
        <v/>
      </c>
      <c r="Y22" s="36">
        <f>IF(A22="","",X22-B22)</f>
        <v/>
      </c>
      <c r="Z22" s="37">
        <f>IF(A22="","",X22*Settings!C18)</f>
        <v/>
      </c>
      <c r="AA22" s="38">
        <f>IF(A22="","",IF(IF(COUNT(Calc!$W22:$AB22)=0,FALSE,MIN(Calc!$W22:$AB22)&lt;Settings!$I$7),"Short rest: "&amp;TEXT(MIN(Calc!$W22:$AB22),"0.#")&amp;"h",IF(Y22&lt;-0.05,"Under hours",IF(Y22&gt;0.05,"Over hours",IF(X22=0,"","On contract")))))</f>
        <v/>
      </c>
    </row>
    <row r="23">
      <c r="A23" s="31">
        <f>IF(Settings!A19="","",Settings!A19)</f>
        <v/>
      </c>
      <c r="B23" s="32">
        <f>IF(A23="","",Settings!B19)</f>
        <v/>
      </c>
      <c r="C23" s="33" t="n"/>
      <c r="D23" s="34" t="n"/>
      <c r="E23" s="35" t="n"/>
      <c r="F23" s="33" t="n"/>
      <c r="G23" s="34" t="n"/>
      <c r="H23" s="35" t="n"/>
      <c r="I23" s="33" t="n"/>
      <c r="J23" s="34" t="n"/>
      <c r="K23" s="35" t="n"/>
      <c r="L23" s="33" t="n"/>
      <c r="M23" s="34" t="n"/>
      <c r="N23" s="35" t="n"/>
      <c r="O23" s="33" t="n"/>
      <c r="P23" s="34" t="n"/>
      <c r="Q23" s="35" t="n"/>
      <c r="R23" s="33" t="n"/>
      <c r="S23" s="34" t="n"/>
      <c r="T23" s="35" t="n"/>
      <c r="U23" s="33" t="n"/>
      <c r="V23" s="34" t="n"/>
      <c r="W23" s="35" t="n"/>
      <c r="X23" s="32">
        <f>IF(A23="","",SUM(Calc!$B23:$H23))</f>
        <v/>
      </c>
      <c r="Y23" s="36">
        <f>IF(A23="","",X23-B23)</f>
        <v/>
      </c>
      <c r="Z23" s="37">
        <f>IF(A23="","",X23*Settings!C19)</f>
        <v/>
      </c>
      <c r="AA23" s="38">
        <f>IF(A23="","",IF(IF(COUNT(Calc!$W23:$AB23)=0,FALSE,MIN(Calc!$W23:$AB23)&lt;Settings!$I$7),"Short rest: "&amp;TEXT(MIN(Calc!$W23:$AB23),"0.#")&amp;"h",IF(Y23&lt;-0.05,"Under hours",IF(Y23&gt;0.05,"Over hours",IF(X23=0,"","On contract")))))</f>
        <v/>
      </c>
    </row>
    <row r="24">
      <c r="A24" s="31">
        <f>IF(Settings!A20="","",Settings!A20)</f>
        <v/>
      </c>
      <c r="B24" s="32">
        <f>IF(A24="","",Settings!B20)</f>
        <v/>
      </c>
      <c r="C24" s="33" t="n"/>
      <c r="D24" s="34" t="n"/>
      <c r="E24" s="35" t="n"/>
      <c r="F24" s="33" t="n"/>
      <c r="G24" s="34" t="n"/>
      <c r="H24" s="35" t="n"/>
      <c r="I24" s="33" t="n"/>
      <c r="J24" s="34" t="n"/>
      <c r="K24" s="35" t="n"/>
      <c r="L24" s="33" t="n"/>
      <c r="M24" s="34" t="n"/>
      <c r="N24" s="35" t="n"/>
      <c r="O24" s="33" t="n"/>
      <c r="P24" s="34" t="n"/>
      <c r="Q24" s="35" t="n"/>
      <c r="R24" s="33" t="n"/>
      <c r="S24" s="34" t="n"/>
      <c r="T24" s="35" t="n"/>
      <c r="U24" s="33" t="n"/>
      <c r="V24" s="34" t="n"/>
      <c r="W24" s="35" t="n"/>
      <c r="X24" s="32">
        <f>IF(A24="","",SUM(Calc!$B24:$H24))</f>
        <v/>
      </c>
      <c r="Y24" s="36">
        <f>IF(A24="","",X24-B24)</f>
        <v/>
      </c>
      <c r="Z24" s="37">
        <f>IF(A24="","",X24*Settings!C20)</f>
        <v/>
      </c>
      <c r="AA24" s="38">
        <f>IF(A24="","",IF(IF(COUNT(Calc!$W24:$AB24)=0,FALSE,MIN(Calc!$W24:$AB24)&lt;Settings!$I$7),"Short rest: "&amp;TEXT(MIN(Calc!$W24:$AB24),"0.#")&amp;"h",IF(Y24&lt;-0.05,"Under hours",IF(Y24&gt;0.05,"Over hours",IF(X24=0,"","On contract")))))</f>
        <v/>
      </c>
    </row>
    <row r="25">
      <c r="A25" s="31">
        <f>IF(Settings!A21="","",Settings!A21)</f>
        <v/>
      </c>
      <c r="B25" s="32">
        <f>IF(A25="","",Settings!B21)</f>
        <v/>
      </c>
      <c r="C25" s="33" t="n"/>
      <c r="D25" s="34" t="n"/>
      <c r="E25" s="35" t="n"/>
      <c r="F25" s="33" t="n"/>
      <c r="G25" s="34" t="n"/>
      <c r="H25" s="35" t="n"/>
      <c r="I25" s="33" t="n"/>
      <c r="J25" s="34" t="n"/>
      <c r="K25" s="35" t="n"/>
      <c r="L25" s="33" t="n"/>
      <c r="M25" s="34" t="n"/>
      <c r="N25" s="35" t="n"/>
      <c r="O25" s="33" t="n"/>
      <c r="P25" s="34" t="n"/>
      <c r="Q25" s="35" t="n"/>
      <c r="R25" s="33" t="n"/>
      <c r="S25" s="34" t="n"/>
      <c r="T25" s="35" t="n"/>
      <c r="U25" s="33" t="n"/>
      <c r="V25" s="34" t="n"/>
      <c r="W25" s="35" t="n"/>
      <c r="X25" s="32">
        <f>IF(A25="","",SUM(Calc!$B25:$H25))</f>
        <v/>
      </c>
      <c r="Y25" s="36">
        <f>IF(A25="","",X25-B25)</f>
        <v/>
      </c>
      <c r="Z25" s="37">
        <f>IF(A25="","",X25*Settings!C21)</f>
        <v/>
      </c>
      <c r="AA25" s="38">
        <f>IF(A25="","",IF(IF(COUNT(Calc!$W25:$AB25)=0,FALSE,MIN(Calc!$W25:$AB25)&lt;Settings!$I$7),"Short rest: "&amp;TEXT(MIN(Calc!$W25:$AB25),"0.#")&amp;"h",IF(Y25&lt;-0.05,"Under hours",IF(Y25&gt;0.05,"Over hours",IF(X25=0,"","On contract")))))</f>
        <v/>
      </c>
    </row>
    <row r="26">
      <c r="A26" s="31">
        <f>IF(Settings!A22="","",Settings!A22)</f>
        <v/>
      </c>
      <c r="B26" s="32">
        <f>IF(A26="","",Settings!B22)</f>
        <v/>
      </c>
      <c r="C26" s="33" t="n"/>
      <c r="D26" s="34" t="n"/>
      <c r="E26" s="35" t="n"/>
      <c r="F26" s="33" t="n"/>
      <c r="G26" s="34" t="n"/>
      <c r="H26" s="35" t="n"/>
      <c r="I26" s="33" t="n"/>
      <c r="J26" s="34" t="n"/>
      <c r="K26" s="35" t="n"/>
      <c r="L26" s="33" t="n"/>
      <c r="M26" s="34" t="n"/>
      <c r="N26" s="35" t="n"/>
      <c r="O26" s="33" t="n"/>
      <c r="P26" s="34" t="n"/>
      <c r="Q26" s="35" t="n"/>
      <c r="R26" s="33" t="n"/>
      <c r="S26" s="34" t="n"/>
      <c r="T26" s="35" t="n"/>
      <c r="U26" s="33" t="n"/>
      <c r="V26" s="34" t="n"/>
      <c r="W26" s="35" t="n"/>
      <c r="X26" s="32">
        <f>IF(A26="","",SUM(Calc!$B26:$H26))</f>
        <v/>
      </c>
      <c r="Y26" s="36">
        <f>IF(A26="","",X26-B26)</f>
        <v/>
      </c>
      <c r="Z26" s="37">
        <f>IF(A26="","",X26*Settings!C22)</f>
        <v/>
      </c>
      <c r="AA26" s="38">
        <f>IF(A26="","",IF(IF(COUNT(Calc!$W26:$AB26)=0,FALSE,MIN(Calc!$W26:$AB26)&lt;Settings!$I$7),"Short rest: "&amp;TEXT(MIN(Calc!$W26:$AB26),"0.#")&amp;"h",IF(Y26&lt;-0.05,"Under hours",IF(Y26&gt;0.05,"Over hours",IF(X26=0,"","On contract")))))</f>
        <v/>
      </c>
    </row>
    <row r="27">
      <c r="A27" s="31">
        <f>IF(Settings!A23="","",Settings!A23)</f>
        <v/>
      </c>
      <c r="B27" s="32">
        <f>IF(A27="","",Settings!B23)</f>
        <v/>
      </c>
      <c r="C27" s="33" t="n"/>
      <c r="D27" s="34" t="n"/>
      <c r="E27" s="35" t="n"/>
      <c r="F27" s="33" t="n"/>
      <c r="G27" s="34" t="n"/>
      <c r="H27" s="35" t="n"/>
      <c r="I27" s="33" t="n"/>
      <c r="J27" s="34" t="n"/>
      <c r="K27" s="35" t="n"/>
      <c r="L27" s="33" t="n"/>
      <c r="M27" s="34" t="n"/>
      <c r="N27" s="35" t="n"/>
      <c r="O27" s="33" t="n"/>
      <c r="P27" s="34" t="n"/>
      <c r="Q27" s="35" t="n"/>
      <c r="R27" s="33" t="n"/>
      <c r="S27" s="34" t="n"/>
      <c r="T27" s="35" t="n"/>
      <c r="U27" s="33" t="n"/>
      <c r="V27" s="34" t="n"/>
      <c r="W27" s="35" t="n"/>
      <c r="X27" s="32">
        <f>IF(A27="","",SUM(Calc!$B27:$H27))</f>
        <v/>
      </c>
      <c r="Y27" s="36">
        <f>IF(A27="","",X27-B27)</f>
        <v/>
      </c>
      <c r="Z27" s="37">
        <f>IF(A27="","",X27*Settings!C23)</f>
        <v/>
      </c>
      <c r="AA27" s="38">
        <f>IF(A27="","",IF(IF(COUNT(Calc!$W27:$AB27)=0,FALSE,MIN(Calc!$W27:$AB27)&lt;Settings!$I$7),"Short rest: "&amp;TEXT(MIN(Calc!$W27:$AB27),"0.#")&amp;"h",IF(Y27&lt;-0.05,"Under hours",IF(Y27&gt;0.05,"Over hours",IF(X27=0,"","On contract")))))</f>
        <v/>
      </c>
    </row>
    <row r="28">
      <c r="A28" s="31">
        <f>IF(Settings!A24="","",Settings!A24)</f>
        <v/>
      </c>
      <c r="B28" s="32">
        <f>IF(A28="","",Settings!B24)</f>
        <v/>
      </c>
      <c r="C28" s="33" t="n"/>
      <c r="D28" s="34" t="n"/>
      <c r="E28" s="35" t="n"/>
      <c r="F28" s="33" t="n"/>
      <c r="G28" s="34" t="n"/>
      <c r="H28" s="35" t="n"/>
      <c r="I28" s="33" t="n"/>
      <c r="J28" s="34" t="n"/>
      <c r="K28" s="35" t="n"/>
      <c r="L28" s="33" t="n"/>
      <c r="M28" s="34" t="n"/>
      <c r="N28" s="35" t="n"/>
      <c r="O28" s="33" t="n"/>
      <c r="P28" s="34" t="n"/>
      <c r="Q28" s="35" t="n"/>
      <c r="R28" s="33" t="n"/>
      <c r="S28" s="34" t="n"/>
      <c r="T28" s="35" t="n"/>
      <c r="U28" s="33" t="n"/>
      <c r="V28" s="34" t="n"/>
      <c r="W28" s="35" t="n"/>
      <c r="X28" s="32">
        <f>IF(A28="","",SUM(Calc!$B28:$H28))</f>
        <v/>
      </c>
      <c r="Y28" s="36">
        <f>IF(A28="","",X28-B28)</f>
        <v/>
      </c>
      <c r="Z28" s="37">
        <f>IF(A28="","",X28*Settings!C24)</f>
        <v/>
      </c>
      <c r="AA28" s="38">
        <f>IF(A28="","",IF(IF(COUNT(Calc!$W28:$AB28)=0,FALSE,MIN(Calc!$W28:$AB28)&lt;Settings!$I$7),"Short rest: "&amp;TEXT(MIN(Calc!$W28:$AB28),"0.#")&amp;"h",IF(Y28&lt;-0.05,"Under hours",IF(Y28&gt;0.05,"Over hours",IF(X28=0,"","On contract")))))</f>
        <v/>
      </c>
    </row>
    <row r="29">
      <c r="A29" s="31">
        <f>IF(Settings!A25="","",Settings!A25)</f>
        <v/>
      </c>
      <c r="B29" s="32">
        <f>IF(A29="","",Settings!B25)</f>
        <v/>
      </c>
      <c r="C29" s="33" t="n"/>
      <c r="D29" s="34" t="n"/>
      <c r="E29" s="35" t="n"/>
      <c r="F29" s="33" t="n"/>
      <c r="G29" s="34" t="n"/>
      <c r="H29" s="35" t="n"/>
      <c r="I29" s="33" t="n"/>
      <c r="J29" s="34" t="n"/>
      <c r="K29" s="35" t="n"/>
      <c r="L29" s="33" t="n"/>
      <c r="M29" s="34" t="n"/>
      <c r="N29" s="35" t="n"/>
      <c r="O29" s="33" t="n"/>
      <c r="P29" s="34" t="n"/>
      <c r="Q29" s="35" t="n"/>
      <c r="R29" s="33" t="n"/>
      <c r="S29" s="34" t="n"/>
      <c r="T29" s="35" t="n"/>
      <c r="U29" s="33" t="n"/>
      <c r="V29" s="34" t="n"/>
      <c r="W29" s="35" t="n"/>
      <c r="X29" s="32">
        <f>IF(A29="","",SUM(Calc!$B29:$H29))</f>
        <v/>
      </c>
      <c r="Y29" s="36">
        <f>IF(A29="","",X29-B29)</f>
        <v/>
      </c>
      <c r="Z29" s="37">
        <f>IF(A29="","",X29*Settings!C25)</f>
        <v/>
      </c>
      <c r="AA29" s="38">
        <f>IF(A29="","",IF(IF(COUNT(Calc!$W29:$AB29)=0,FALSE,MIN(Calc!$W29:$AB29)&lt;Settings!$I$7),"Short rest: "&amp;TEXT(MIN(Calc!$W29:$AB29),"0.#")&amp;"h",IF(Y29&lt;-0.05,"Under hours",IF(Y29&gt;0.05,"Over hours",IF(X29=0,"","On contract")))))</f>
        <v/>
      </c>
    </row>
    <row r="30">
      <c r="A30" s="31">
        <f>IF(Settings!A26="","",Settings!A26)</f>
        <v/>
      </c>
      <c r="B30" s="32">
        <f>IF(A30="","",Settings!B26)</f>
        <v/>
      </c>
      <c r="C30" s="33" t="n"/>
      <c r="D30" s="34" t="n"/>
      <c r="E30" s="35" t="n"/>
      <c r="F30" s="33" t="n"/>
      <c r="G30" s="34" t="n"/>
      <c r="H30" s="35" t="n"/>
      <c r="I30" s="33" t="n"/>
      <c r="J30" s="34" t="n"/>
      <c r="K30" s="35" t="n"/>
      <c r="L30" s="33" t="n"/>
      <c r="M30" s="34" t="n"/>
      <c r="N30" s="35" t="n"/>
      <c r="O30" s="33" t="n"/>
      <c r="P30" s="34" t="n"/>
      <c r="Q30" s="35" t="n"/>
      <c r="R30" s="33" t="n"/>
      <c r="S30" s="34" t="n"/>
      <c r="T30" s="35" t="n"/>
      <c r="U30" s="33" t="n"/>
      <c r="V30" s="34" t="n"/>
      <c r="W30" s="35" t="n"/>
      <c r="X30" s="32">
        <f>IF(A30="","",SUM(Calc!$B30:$H30))</f>
        <v/>
      </c>
      <c r="Y30" s="36">
        <f>IF(A30="","",X30-B30)</f>
        <v/>
      </c>
      <c r="Z30" s="37">
        <f>IF(A30="","",X30*Settings!C26)</f>
        <v/>
      </c>
      <c r="AA30" s="38">
        <f>IF(A30="","",IF(IF(COUNT(Calc!$W30:$AB30)=0,FALSE,MIN(Calc!$W30:$AB30)&lt;Settings!$I$7),"Short rest: "&amp;TEXT(MIN(Calc!$W30:$AB30),"0.#")&amp;"h",IF(Y30&lt;-0.05,"Under hours",IF(Y30&gt;0.05,"Over hours",IF(X30=0,"","On contract")))))</f>
        <v/>
      </c>
    </row>
    <row r="31">
      <c r="A31" s="31">
        <f>IF(Settings!A27="","",Settings!A27)</f>
        <v/>
      </c>
      <c r="B31" s="32">
        <f>IF(A31="","",Settings!B27)</f>
        <v/>
      </c>
      <c r="C31" s="33" t="n"/>
      <c r="D31" s="34" t="n"/>
      <c r="E31" s="35" t="n"/>
      <c r="F31" s="33" t="n"/>
      <c r="G31" s="34" t="n"/>
      <c r="H31" s="35" t="n"/>
      <c r="I31" s="33" t="n"/>
      <c r="J31" s="34" t="n"/>
      <c r="K31" s="35" t="n"/>
      <c r="L31" s="33" t="n"/>
      <c r="M31" s="34" t="n"/>
      <c r="N31" s="35" t="n"/>
      <c r="O31" s="33" t="n"/>
      <c r="P31" s="34" t="n"/>
      <c r="Q31" s="35" t="n"/>
      <c r="R31" s="33" t="n"/>
      <c r="S31" s="34" t="n"/>
      <c r="T31" s="35" t="n"/>
      <c r="U31" s="33" t="n"/>
      <c r="V31" s="34" t="n"/>
      <c r="W31" s="35" t="n"/>
      <c r="X31" s="32">
        <f>IF(A31="","",SUM(Calc!$B31:$H31))</f>
        <v/>
      </c>
      <c r="Y31" s="36">
        <f>IF(A31="","",X31-B31)</f>
        <v/>
      </c>
      <c r="Z31" s="37">
        <f>IF(A31="","",X31*Settings!C27)</f>
        <v/>
      </c>
      <c r="AA31" s="38">
        <f>IF(A31="","",IF(IF(COUNT(Calc!$W31:$AB31)=0,FALSE,MIN(Calc!$W31:$AB31)&lt;Settings!$I$7),"Short rest: "&amp;TEXT(MIN(Calc!$W31:$AB31),"0.#")&amp;"h",IF(Y31&lt;-0.05,"Under hours",IF(Y31&gt;0.05,"Over hours",IF(X31=0,"","On contract")))))</f>
        <v/>
      </c>
    </row>
    <row r="32">
      <c r="A32" s="31">
        <f>IF(Settings!A28="","",Settings!A28)</f>
        <v/>
      </c>
      <c r="B32" s="32">
        <f>IF(A32="","",Settings!B28)</f>
        <v/>
      </c>
      <c r="C32" s="33" t="n"/>
      <c r="D32" s="34" t="n"/>
      <c r="E32" s="35" t="n"/>
      <c r="F32" s="33" t="n"/>
      <c r="G32" s="34" t="n"/>
      <c r="H32" s="35" t="n"/>
      <c r="I32" s="33" t="n"/>
      <c r="J32" s="34" t="n"/>
      <c r="K32" s="35" t="n"/>
      <c r="L32" s="33" t="n"/>
      <c r="M32" s="34" t="n"/>
      <c r="N32" s="35" t="n"/>
      <c r="O32" s="33" t="n"/>
      <c r="P32" s="34" t="n"/>
      <c r="Q32" s="35" t="n"/>
      <c r="R32" s="33" t="n"/>
      <c r="S32" s="34" t="n"/>
      <c r="T32" s="35" t="n"/>
      <c r="U32" s="33" t="n"/>
      <c r="V32" s="34" t="n"/>
      <c r="W32" s="35" t="n"/>
      <c r="X32" s="32">
        <f>IF(A32="","",SUM(Calc!$B32:$H32))</f>
        <v/>
      </c>
      <c r="Y32" s="36">
        <f>IF(A32="","",X32-B32)</f>
        <v/>
      </c>
      <c r="Z32" s="37">
        <f>IF(A32="","",X32*Settings!C28)</f>
        <v/>
      </c>
      <c r="AA32" s="38">
        <f>IF(A32="","",IF(IF(COUNT(Calc!$W32:$AB32)=0,FALSE,MIN(Calc!$W32:$AB32)&lt;Settings!$I$7),"Short rest: "&amp;TEXT(MIN(Calc!$W32:$AB32),"0.#")&amp;"h",IF(Y32&lt;-0.05,"Under hours",IF(Y32&gt;0.05,"Over hours",IF(X32=0,"","On contract")))))</f>
        <v/>
      </c>
    </row>
    <row r="33">
      <c r="A33" s="31">
        <f>IF(Settings!A29="","",Settings!A29)</f>
        <v/>
      </c>
      <c r="B33" s="32">
        <f>IF(A33="","",Settings!B29)</f>
        <v/>
      </c>
      <c r="C33" s="33" t="n"/>
      <c r="D33" s="34" t="n"/>
      <c r="E33" s="35" t="n"/>
      <c r="F33" s="33" t="n"/>
      <c r="G33" s="34" t="n"/>
      <c r="H33" s="35" t="n"/>
      <c r="I33" s="33" t="n"/>
      <c r="J33" s="34" t="n"/>
      <c r="K33" s="35" t="n"/>
      <c r="L33" s="33" t="n"/>
      <c r="M33" s="34" t="n"/>
      <c r="N33" s="35" t="n"/>
      <c r="O33" s="33" t="n"/>
      <c r="P33" s="34" t="n"/>
      <c r="Q33" s="35" t="n"/>
      <c r="R33" s="33" t="n"/>
      <c r="S33" s="34" t="n"/>
      <c r="T33" s="35" t="n"/>
      <c r="U33" s="33" t="n"/>
      <c r="V33" s="34" t="n"/>
      <c r="W33" s="35" t="n"/>
      <c r="X33" s="32">
        <f>IF(A33="","",SUM(Calc!$B33:$H33))</f>
        <v/>
      </c>
      <c r="Y33" s="36">
        <f>IF(A33="","",X33-B33)</f>
        <v/>
      </c>
      <c r="Z33" s="37">
        <f>IF(A33="","",X33*Settings!C29)</f>
        <v/>
      </c>
      <c r="AA33" s="38">
        <f>IF(A33="","",IF(IF(COUNT(Calc!$W33:$AB33)=0,FALSE,MIN(Calc!$W33:$AB33)&lt;Settings!$I$7),"Short rest: "&amp;TEXT(MIN(Calc!$W33:$AB33),"0.#")&amp;"h",IF(Y33&lt;-0.05,"Under hours",IF(Y33&gt;0.05,"Over hours",IF(X33=0,"","On contract")))))</f>
        <v/>
      </c>
    </row>
    <row r="34">
      <c r="A34" s="39" t="inlineStr">
        <is>
          <t>Hours on the day</t>
        </is>
      </c>
      <c r="B34" s="40" t="n"/>
      <c r="C34" s="41">
        <f>SUM(Calc!B10:B33)</f>
        <v/>
      </c>
      <c r="D34" s="42" t="n"/>
      <c r="E34" s="42" t="n"/>
      <c r="F34" s="41">
        <f>SUM(Calc!C10:C33)</f>
        <v/>
      </c>
      <c r="G34" s="42" t="n"/>
      <c r="H34" s="42" t="n"/>
      <c r="I34" s="41">
        <f>SUM(Calc!D10:D33)</f>
        <v/>
      </c>
      <c r="J34" s="42" t="n"/>
      <c r="K34" s="42" t="n"/>
      <c r="L34" s="41">
        <f>SUM(Calc!E10:E33)</f>
        <v/>
      </c>
      <c r="M34" s="42" t="n"/>
      <c r="N34" s="42" t="n"/>
      <c r="O34" s="41">
        <f>SUM(Calc!F10:F33)</f>
        <v/>
      </c>
      <c r="P34" s="42" t="n"/>
      <c r="Q34" s="42" t="n"/>
      <c r="R34" s="41">
        <f>SUM(Calc!G10:G33)</f>
        <v/>
      </c>
      <c r="S34" s="42" t="n"/>
      <c r="T34" s="42" t="n"/>
      <c r="U34" s="41">
        <f>SUM(Calc!H10:H33)</f>
        <v/>
      </c>
      <c r="V34" s="42" t="n"/>
      <c r="W34" s="42" t="n"/>
    </row>
    <row r="35">
      <c r="A35" s="39" t="inlineStr">
        <is>
          <t>Cost on the day</t>
        </is>
      </c>
      <c r="B35" s="40" t="n"/>
      <c r="C35" s="43">
        <f>SUMPRODUCT(Calc!B10:B33,Settings!$C$6:$C$29)</f>
        <v/>
      </c>
      <c r="D35" s="42" t="n"/>
      <c r="E35" s="42" t="n"/>
      <c r="F35" s="43">
        <f>SUMPRODUCT(Calc!C10:C33,Settings!$C$6:$C$29)</f>
        <v/>
      </c>
      <c r="G35" s="42" t="n"/>
      <c r="H35" s="42" t="n"/>
      <c r="I35" s="43">
        <f>SUMPRODUCT(Calc!D10:D33,Settings!$C$6:$C$29)</f>
        <v/>
      </c>
      <c r="J35" s="42" t="n"/>
      <c r="K35" s="42" t="n"/>
      <c r="L35" s="43">
        <f>SUMPRODUCT(Calc!E10:E33,Settings!$C$6:$C$29)</f>
        <v/>
      </c>
      <c r="M35" s="42" t="n"/>
      <c r="N35" s="42" t="n"/>
      <c r="O35" s="43">
        <f>SUMPRODUCT(Calc!F10:F33,Settings!$C$6:$C$29)</f>
        <v/>
      </c>
      <c r="P35" s="42" t="n"/>
      <c r="Q35" s="42" t="n"/>
      <c r="R35" s="43">
        <f>SUMPRODUCT(Calc!G10:G33,Settings!$C$6:$C$29)</f>
        <v/>
      </c>
      <c r="S35" s="42" t="n"/>
      <c r="T35" s="42" t="n"/>
      <c r="U35" s="43">
        <f>SUMPRODUCT(Calc!H10:H33,Settings!$C$6:$C$29)</f>
        <v/>
      </c>
      <c r="V35" s="42" t="n"/>
      <c r="W35" s="42" t="n"/>
    </row>
    <row r="36">
      <c r="A36" s="39" t="inlineStr">
        <is>
          <t>People working</t>
        </is>
      </c>
      <c r="B36" s="40" t="n"/>
      <c r="C36" s="44">
        <f>COUNTIF(Calc!B10:B33,"&gt;0")</f>
        <v/>
      </c>
      <c r="D36" s="42" t="n"/>
      <c r="E36" s="42" t="n"/>
      <c r="F36" s="44">
        <f>COUNTIF(Calc!C10:C33,"&gt;0")</f>
        <v/>
      </c>
      <c r="G36" s="42" t="n"/>
      <c r="H36" s="42" t="n"/>
      <c r="I36" s="44">
        <f>COUNTIF(Calc!D10:D33,"&gt;0")</f>
        <v/>
      </c>
      <c r="J36" s="42" t="n"/>
      <c r="K36" s="42" t="n"/>
      <c r="L36" s="44">
        <f>COUNTIF(Calc!E10:E33,"&gt;0")</f>
        <v/>
      </c>
      <c r="M36" s="42" t="n"/>
      <c r="N36" s="42" t="n"/>
      <c r="O36" s="44">
        <f>COUNTIF(Calc!F10:F33,"&gt;0")</f>
        <v/>
      </c>
      <c r="P36" s="42" t="n"/>
      <c r="Q36" s="42" t="n"/>
      <c r="R36" s="44">
        <f>COUNTIF(Calc!G10:G33,"&gt;0")</f>
        <v/>
      </c>
      <c r="S36" s="42" t="n"/>
      <c r="T36" s="42" t="n"/>
      <c r="U36" s="44">
        <f>COUNTIF(Calc!H10:H33,"&gt;0")</f>
        <v/>
      </c>
      <c r="V36" s="42" t="n"/>
      <c r="W36" s="42" t="n"/>
    </row>
  </sheetData>
  <mergeCells count="50">
    <mergeCell ref="O5:Q5"/>
    <mergeCell ref="F5:H5"/>
    <mergeCell ref="F36:H36"/>
    <mergeCell ref="O35:Q35"/>
    <mergeCell ref="O4:Q4"/>
    <mergeCell ref="L5:N5"/>
    <mergeCell ref="F35:H35"/>
    <mergeCell ref="R36:T36"/>
    <mergeCell ref="F8:H8"/>
    <mergeCell ref="B8:B9"/>
    <mergeCell ref="L8:N8"/>
    <mergeCell ref="L35:N35"/>
    <mergeCell ref="L4:N4"/>
    <mergeCell ref="R35:T35"/>
    <mergeCell ref="C36:E36"/>
    <mergeCell ref="B2:C2"/>
    <mergeCell ref="I5:K5"/>
    <mergeCell ref="C8:E8"/>
    <mergeCell ref="I8:K8"/>
    <mergeCell ref="Z8:Z9"/>
    <mergeCell ref="I35:K35"/>
    <mergeCell ref="I4:K4"/>
    <mergeCell ref="L34:N34"/>
    <mergeCell ref="O8:Q8"/>
    <mergeCell ref="U8:W8"/>
    <mergeCell ref="A1:J1"/>
    <mergeCell ref="A8:A9"/>
    <mergeCell ref="L36:N36"/>
    <mergeCell ref="R5:T5"/>
    <mergeCell ref="A5:B5"/>
    <mergeCell ref="U35:W35"/>
    <mergeCell ref="F4:H4"/>
    <mergeCell ref="I34:K34"/>
    <mergeCell ref="R8:T8"/>
    <mergeCell ref="C34:E34"/>
    <mergeCell ref="O34:Q34"/>
    <mergeCell ref="U34:W34"/>
    <mergeCell ref="A4:B4"/>
    <mergeCell ref="F34:H34"/>
    <mergeCell ref="C5:E5"/>
    <mergeCell ref="Y8:Y9"/>
    <mergeCell ref="I36:K36"/>
    <mergeCell ref="AA8:AA9"/>
    <mergeCell ref="R4:T4"/>
    <mergeCell ref="X8:X9"/>
    <mergeCell ref="C4:E4"/>
    <mergeCell ref="O36:Q36"/>
    <mergeCell ref="U36:W36"/>
    <mergeCell ref="C35:E35"/>
    <mergeCell ref="R34:T34"/>
  </mergeCells>
  <conditionalFormatting sqref="I5">
    <cfRule type="expression" priority="1" dxfId="0">
      <formula>LEFT($I$5,4)="Over"</formula>
    </cfRule>
    <cfRule type="expression" priority="2" dxfId="1">
      <formula>LEFT($I$5,5)="Under"</formula>
    </cfRule>
  </conditionalFormatting>
  <conditionalFormatting sqref="R5">
    <cfRule type="expression" priority="3" dxfId="0">
      <formula>$R$5&gt;0</formula>
    </cfRule>
  </conditionalFormatting>
  <conditionalFormatting sqref="C10:E33">
    <cfRule type="expression" priority="4" dxfId="2" stopIfTrue="1">
      <formula>$C10="Sick"</formula>
    </cfRule>
    <cfRule type="expression" priority="5" dxfId="3" stopIfTrue="1">
      <formula>AND($C10&lt;&gt;"",IFERROR(INDEX(Settings!$F$6:$F$19,MATCH($C10,Settings!$E$6:$E$19,0)),"")="No")</formula>
    </cfRule>
    <cfRule type="expression" priority="6" dxfId="4">
      <formula>AND($C10&lt;&gt;"",IFERROR(INDEX(Settings!$F$6:$F$19,MATCH($C10,Settings!$E$6:$E$19,0)),"")="Yes")</formula>
    </cfRule>
  </conditionalFormatting>
  <conditionalFormatting sqref="F10:H33">
    <cfRule type="expression" priority="7" dxfId="2" stopIfTrue="1">
      <formula>$F10="Sick"</formula>
    </cfRule>
    <cfRule type="expression" priority="8" dxfId="3" stopIfTrue="1">
      <formula>AND($F10&lt;&gt;"",IFERROR(INDEX(Settings!$F$6:$F$19,MATCH($F10,Settings!$E$6:$E$19,0)),"")="No")</formula>
    </cfRule>
    <cfRule type="expression" priority="9" dxfId="4">
      <formula>AND($F10&lt;&gt;"",IFERROR(INDEX(Settings!$F$6:$F$19,MATCH($F10,Settings!$E$6:$E$19,0)),"")="Yes")</formula>
    </cfRule>
  </conditionalFormatting>
  <conditionalFormatting sqref="I10:K33">
    <cfRule type="expression" priority="10" dxfId="2" stopIfTrue="1">
      <formula>$I10="Sick"</formula>
    </cfRule>
    <cfRule type="expression" priority="11" dxfId="3" stopIfTrue="1">
      <formula>AND($I10&lt;&gt;"",IFERROR(INDEX(Settings!$F$6:$F$19,MATCH($I10,Settings!$E$6:$E$19,0)),"")="No")</formula>
    </cfRule>
    <cfRule type="expression" priority="12" dxfId="4">
      <formula>AND($I10&lt;&gt;"",IFERROR(INDEX(Settings!$F$6:$F$19,MATCH($I10,Settings!$E$6:$E$19,0)),"")="Yes")</formula>
    </cfRule>
  </conditionalFormatting>
  <conditionalFormatting sqref="L10:N33">
    <cfRule type="expression" priority="13" dxfId="2" stopIfTrue="1">
      <formula>$L10="Sick"</formula>
    </cfRule>
    <cfRule type="expression" priority="14" dxfId="3" stopIfTrue="1">
      <formula>AND($L10&lt;&gt;"",IFERROR(INDEX(Settings!$F$6:$F$19,MATCH($L10,Settings!$E$6:$E$19,0)),"")="No")</formula>
    </cfRule>
    <cfRule type="expression" priority="15" dxfId="4">
      <formula>AND($L10&lt;&gt;"",IFERROR(INDEX(Settings!$F$6:$F$19,MATCH($L10,Settings!$E$6:$E$19,0)),"")="Yes")</formula>
    </cfRule>
  </conditionalFormatting>
  <conditionalFormatting sqref="O10:Q33">
    <cfRule type="expression" priority="16" dxfId="2" stopIfTrue="1">
      <formula>$O10="Sick"</formula>
    </cfRule>
    <cfRule type="expression" priority="17" dxfId="3" stopIfTrue="1">
      <formula>AND($O10&lt;&gt;"",IFERROR(INDEX(Settings!$F$6:$F$19,MATCH($O10,Settings!$E$6:$E$19,0)),"")="No")</formula>
    </cfRule>
    <cfRule type="expression" priority="18" dxfId="4">
      <formula>AND($O10&lt;&gt;"",IFERROR(INDEX(Settings!$F$6:$F$19,MATCH($O10,Settings!$E$6:$E$19,0)),"")="Yes")</formula>
    </cfRule>
  </conditionalFormatting>
  <conditionalFormatting sqref="R10:T33">
    <cfRule type="expression" priority="19" dxfId="2" stopIfTrue="1">
      <formula>$R10="Sick"</formula>
    </cfRule>
    <cfRule type="expression" priority="20" dxfId="3" stopIfTrue="1">
      <formula>AND($R10&lt;&gt;"",IFERROR(INDEX(Settings!$F$6:$F$19,MATCH($R10,Settings!$E$6:$E$19,0)),"")="No")</formula>
    </cfRule>
    <cfRule type="expression" priority="21" dxfId="4">
      <formula>AND($R10&lt;&gt;"",IFERROR(INDEX(Settings!$F$6:$F$19,MATCH($R10,Settings!$E$6:$E$19,0)),"")="Yes")</formula>
    </cfRule>
  </conditionalFormatting>
  <conditionalFormatting sqref="U10:W33">
    <cfRule type="expression" priority="22" dxfId="2" stopIfTrue="1">
      <formula>$U10="Sick"</formula>
    </cfRule>
    <cfRule type="expression" priority="23" dxfId="3" stopIfTrue="1">
      <formula>AND($U10&lt;&gt;"",IFERROR(INDEX(Settings!$F$6:$F$19,MATCH($U10,Settings!$E$6:$E$19,0)),"")="No")</formula>
    </cfRule>
    <cfRule type="expression" priority="24" dxfId="4">
      <formula>AND($U10&lt;&gt;"",IFERROR(INDEX(Settings!$F$6:$F$19,MATCH($U10,Settings!$E$6:$E$19,0)),"")="Yes")</formula>
    </cfRule>
  </conditionalFormatting>
  <conditionalFormatting sqref="AA10:AA33">
    <cfRule type="expression" priority="25" dxfId="5">
      <formula>LEFT(AA10,5)="Short"</formula>
    </cfRule>
    <cfRule type="expression" priority="26" dxfId="6">
      <formula>OR(AA10="Under hours",AA10="Over hours")</formula>
    </cfRule>
    <cfRule type="expression" priority="27" dxfId="7">
      <formula>AA10="On contract"</formula>
    </cfRule>
  </conditionalFormatting>
  <conditionalFormatting sqref="Y10:Y33">
    <cfRule type="expression" priority="28" dxfId="8">
      <formula>AND(ISNUMBER(Y10),Y10&lt;-0.05)</formula>
    </cfRule>
    <cfRule type="expression" priority="29" dxfId="8">
      <formula>AND(ISNUMBER(Y10),Y10&gt;0.05)</formula>
    </cfRule>
  </conditionalFormatting>
  <dataValidations count="3">
    <dataValidation sqref="B2" showDropDown="0" showInputMessage="0" showErrorMessage="1" allowBlank="0" errorTitle="Pick a Monday" error="The week runs Monday to Sunday. Pick the Monday it starts on." type="custom">
      <formula1>=WEEKDAY($B$2,2)=1</formula1>
    </dataValidation>
    <dataValidation sqref="C10 C11 C12 C13 C14 C15 C16 C17 C18 C19 C20 C21 C22 C23 C24 C25 C26 C27 C28 C29 C30 C31 C32 C33 F10 F11 F12 F13 F14 F15 F16 F17 F18 F19 F20 F21 F22 F23 F24 F25 F26 F27 F28 F29 F30 F31 F32 F33 I10 I11 I12 I13 I14 I15 I16 I17 I18 I19 I20 I21 I22 I23 I24 I25 I26 I27 I28 I29 I30 I31 I32 I33 L10 L11 L12 L13 L14 L15 L16 L17 L18 L19 L20 L21 L22 L23 L24 L25 L26 L27 L28 L29 L30 L31 L32 L33 O10 O11 O12 O13 O14 O15 O16 O17 O18 O19 O20 O21 O22 O23 O24 O25 O26 O27 O28 O29 O30 O31 O32 O33 R10 R11 R12 R13 R14 R15 R16 R17 R18 R19 R20 R21 R22 R23 R24 R25 R26 R27 R28 R29 R30 R31 R32 R33 U10 U11 U12 U13 U14 U15 U16 U17 U18 U19 U20 U21 U22 U23 U24 U25 U26 U27 U28 U29 U30 U31 U32 U33" showDropDown="0" showInputMessage="0" showErrorMessage="1" allowBlank="1" errorTitle="Not in the list" error="Pick a shift or absence from the list. Add new ones on Settings." type="list">
      <formula1>=Settings!$E$6:$E$19</formula1>
    </dataValidation>
    <dataValidation sqref="D10 D11 D12 D13 D14 D15 D16 D17 D18 D19 D20 D21 D22 D23 D24 D25 D26 D27 D28 D29 D30 D31 D32 D33 E10 E11 E12 E13 E14 E15 E16 E17 E18 E19 E20 E21 E22 E23 E24 E25 E26 E27 E28 E29 E30 E31 E32 E33 G10 G11 G12 G13 G14 G15 G16 G17 G18 G19 G20 G21 G22 G23 G24 G25 G26 G27 G28 G29 G30 G31 G32 G33 H10 H11 H12 H13 H14 H15 H16 H17 H18 H19 H20 H21 H22 H23 H24 H25 H26 H27 H28 H29 H30 H31 H32 H33 J10 J11 J12 J13 J14 J15 J16 J17 J18 J19 J20 J21 J22 J23 J24 J25 J26 J27 J28 J29 J30 J31 J32 J33 K10 K11 K12 K13 K14 K15 K16 K17 K18 K19 K20 K21 K22 K23 K24 K25 K26 K27 K28 K29 K30 K31 K32 K33 M10 M11 M12 M13 M14 M15 M16 M17 M18 M19 M20 M21 M22 M23 M24 M25 M26 M27 M28 M29 M30 M31 M32 M33 N10 N11 N12 N13 N14 N15 N16 N17 N18 N19 N20 N21 N22 N23 N24 N25 N26 N27 N28 N29 N30 N31 N32 N33 P10 P11 P12 P13 P14 P15 P16 P17 P18 P19 P20 P21 P22 P23 P24 P25 P26 P27 P28 P29 P30 P31 P32 P33 Q10 Q11 Q12 Q13 Q14 Q15 Q16 Q17 Q18 Q19 Q20 Q21 Q22 Q23 Q24 Q25 Q26 Q27 Q28 Q29 Q30 Q31 Q32 Q33 S10 S11 S12 S13 S14 S15 S16 S17 S18 S19 S20 S21 S22 S23 S24 S25 S26 S27 S28 S29 S30 S31 S32 S33 T10 T11 T12 T13 T14 T15 T16 T17 T18 T19 T20 T21 T22 T23 T24 T25 T26 T27 T28 T29 T30 T31 T32 T33 V10 V11 V12 V13 V14 V15 V16 V17 V18 V19 V20 V21 V22 V23 V24 V25 V26 V27 V28 V29 V30 V31 V32 V33 W10 W11 W12 W13 W14 W15 W16 W17 W18 W19 W20 W21 W22 W23 W24 W25 W26 W27 W28 W29 W30 W31 W32 W33" showDropDown="0" showInputMessage="0" showErrorMessage="1" allowBlank="1" errorTitle="Not a time" error="Type a time such as 9am or 5:30pm." type="time" operator="between">
      <formula1>0</formula1>
      <formula2>0.999988</formula2>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tabColor rgb="0014171B"/>
    <outlinePr summaryBelow="1" summaryRight="1"/>
    <pageSetUpPr/>
  </sheetPr>
  <dimension ref="A1:I29"/>
  <sheetViews>
    <sheetView showGridLines="0" workbookViewId="0">
      <pane ySplit="5" topLeftCell="A6" activePane="bottomLeft" state="frozen"/>
      <selection pane="bottomLeft" activeCell="A1" sqref="A1"/>
    </sheetView>
  </sheetViews>
  <sheetFormatPr baseColWidth="8" defaultRowHeight="15"/>
  <cols>
    <col width="26" customWidth="1" min="1" max="1"/>
    <col width="14" customWidth="1" min="2" max="2"/>
    <col width="16" customWidth="1" min="3" max="3"/>
    <col width="4" customWidth="1" min="4" max="4"/>
    <col width="24" customWidth="1" min="5" max="5"/>
    <col width="14" customWidth="1" min="6" max="6"/>
    <col width="4" customWidth="1" min="7" max="7"/>
    <col width="40" customWidth="1" min="8" max="8"/>
    <col width="12" customWidth="1" min="9" max="9"/>
    <col width="4" customWidth="1" min="10" max="10"/>
  </cols>
  <sheetData>
    <row r="1">
      <c r="A1" s="1" t="inlineStr">
        <is>
          <t>Settings</t>
        </is>
      </c>
    </row>
    <row r="2">
      <c r="A2" s="45" t="inlineStr">
        <is>
          <t>White cells are yours to change. The rota picks everything up from here.</t>
        </is>
      </c>
    </row>
    <row r="5">
      <c r="A5" s="26" t="inlineStr">
        <is>
          <t>Name</t>
        </is>
      </c>
      <c r="B5" s="26" t="inlineStr">
        <is>
          <t>Contracted hours</t>
        </is>
      </c>
      <c r="C5" s="26" t="inlineStr">
        <is>
          <t>Hourly rate</t>
        </is>
      </c>
      <c r="E5" s="26" t="inlineStr">
        <is>
          <t>Shift or absence</t>
        </is>
      </c>
      <c r="F5" s="26" t="inlineStr">
        <is>
          <t>Counts as work?</t>
        </is>
      </c>
      <c r="H5" s="26" t="inlineStr">
        <is>
          <t>Week rules</t>
        </is>
      </c>
      <c r="I5" s="26" t="inlineStr">
        <is>
          <t>Value</t>
        </is>
      </c>
    </row>
    <row r="6">
      <c r="A6" s="46" t="inlineStr">
        <is>
          <t>Ava Laine</t>
        </is>
      </c>
      <c r="B6" s="47" t="n">
        <v>40</v>
      </c>
      <c r="C6" s="48" t="n">
        <v>14.5</v>
      </c>
      <c r="E6" s="46" t="inlineStr">
        <is>
          <t>Opening</t>
        </is>
      </c>
      <c r="F6" s="49" t="inlineStr">
        <is>
          <t>Yes</t>
        </is>
      </c>
      <c r="H6" s="46" t="inlineStr">
        <is>
          <t>Weekly budget (cost)</t>
        </is>
      </c>
      <c r="I6" s="48" t="n">
        <v>3800</v>
      </c>
    </row>
    <row r="7">
      <c r="A7" s="46" t="inlineStr">
        <is>
          <t>Noor Haddad</t>
        </is>
      </c>
      <c r="B7" s="47" t="n">
        <v>32</v>
      </c>
      <c r="C7" s="48" t="n">
        <v>13</v>
      </c>
      <c r="E7" s="46" t="inlineStr">
        <is>
          <t>Day</t>
        </is>
      </c>
      <c r="F7" s="49" t="inlineStr">
        <is>
          <t>Yes</t>
        </is>
      </c>
      <c r="H7" s="46" t="inlineStr">
        <is>
          <t>Minimum rest between shifts (hours)</t>
        </is>
      </c>
      <c r="I7" s="50" t="n">
        <v>11</v>
      </c>
    </row>
    <row r="8">
      <c r="A8" s="46" t="inlineStr">
        <is>
          <t>Kenji Mori</t>
        </is>
      </c>
      <c r="B8" s="47" t="n">
        <v>40</v>
      </c>
      <c r="C8" s="48" t="n">
        <v>15.5</v>
      </c>
      <c r="E8" s="46" t="inlineStr">
        <is>
          <t>Closing</t>
        </is>
      </c>
      <c r="F8" s="49" t="inlineStr">
        <is>
          <t>Yes</t>
        </is>
      </c>
      <c r="H8" s="46" t="inlineStr">
        <is>
          <t>Unpaid break (minutes)</t>
        </is>
      </c>
      <c r="I8" s="50" t="n">
        <v>30</v>
      </c>
    </row>
    <row r="9">
      <c r="A9" s="46" t="inlineStr">
        <is>
          <t>Lena Brandt</t>
        </is>
      </c>
      <c r="B9" s="47" t="n">
        <v>24</v>
      </c>
      <c r="C9" s="48" t="n">
        <v>12.5</v>
      </c>
      <c r="E9" s="46" t="inlineStr">
        <is>
          <t>Cover</t>
        </is>
      </c>
      <c r="F9" s="49" t="inlineStr">
        <is>
          <t>Yes</t>
        </is>
      </c>
      <c r="H9" s="46" t="inlineStr">
        <is>
          <t>Break applies to shifts longer than (hours)</t>
        </is>
      </c>
      <c r="I9" s="50" t="n">
        <v>6</v>
      </c>
    </row>
    <row r="10">
      <c r="A10" s="46" t="inlineStr">
        <is>
          <t>Mateo Cruz</t>
        </is>
      </c>
      <c r="B10" s="47" t="n">
        <v>36</v>
      </c>
      <c r="C10" s="48" t="n">
        <v>13.5</v>
      </c>
      <c r="E10" s="46" t="inlineStr">
        <is>
          <t>Training</t>
        </is>
      </c>
      <c r="F10" s="49" t="inlineStr">
        <is>
          <t>Yes</t>
        </is>
      </c>
    </row>
    <row r="11">
      <c r="A11" s="46" t="inlineStr">
        <is>
          <t>Priya Nair</t>
        </is>
      </c>
      <c r="B11" s="47" t="n">
        <v>20</v>
      </c>
      <c r="C11" s="48" t="n">
        <v>12.5</v>
      </c>
      <c r="E11" s="46" t="inlineStr">
        <is>
          <t>On call</t>
        </is>
      </c>
      <c r="F11" s="49" t="inlineStr">
        <is>
          <t>Yes</t>
        </is>
      </c>
      <c r="H11" s="51" t="inlineStr">
        <is>
          <t>The rest rule defaults to 11 hours, the EU minimum between two shifts. Check the rule that applies to your country and contract.</t>
        </is>
      </c>
    </row>
    <row r="12">
      <c r="A12" s="46" t="inlineStr">
        <is>
          <t>Tomas Novak</t>
        </is>
      </c>
      <c r="B12" s="47" t="n">
        <v>40</v>
      </c>
      <c r="C12" s="48" t="n">
        <v>16</v>
      </c>
      <c r="E12" s="46" t="inlineStr">
        <is>
          <t>Sick</t>
        </is>
      </c>
      <c r="F12" s="49" t="inlineStr">
        <is>
          <t>No</t>
        </is>
      </c>
    </row>
    <row r="13">
      <c r="A13" s="46" t="inlineStr">
        <is>
          <t>Zoe Adler</t>
        </is>
      </c>
      <c r="B13" s="47" t="n">
        <v>16</v>
      </c>
      <c r="C13" s="48" t="n">
        <v>12</v>
      </c>
      <c r="E13" s="46" t="inlineStr">
        <is>
          <t>Holiday</t>
        </is>
      </c>
      <c r="F13" s="49" t="inlineStr">
        <is>
          <t>No</t>
        </is>
      </c>
    </row>
    <row r="14">
      <c r="A14" s="46" t="n"/>
      <c r="B14" s="47" t="n"/>
      <c r="C14" s="48" t="n"/>
      <c r="E14" s="46" t="inlineStr">
        <is>
          <t>Day off</t>
        </is>
      </c>
      <c r="F14" s="49" t="inlineStr">
        <is>
          <t>No</t>
        </is>
      </c>
    </row>
    <row r="15">
      <c r="A15" s="46" t="n"/>
      <c r="B15" s="47" t="n"/>
      <c r="C15" s="48" t="n"/>
      <c r="E15" s="46" t="inlineStr">
        <is>
          <t>Other leave</t>
        </is>
      </c>
      <c r="F15" s="49" t="inlineStr">
        <is>
          <t>No</t>
        </is>
      </c>
    </row>
    <row r="16">
      <c r="A16" s="46" t="n"/>
      <c r="B16" s="47" t="n"/>
      <c r="C16" s="48" t="n"/>
      <c r="E16" s="46" t="n"/>
      <c r="F16" s="49" t="n"/>
    </row>
    <row r="17">
      <c r="A17" s="46" t="n"/>
      <c r="B17" s="47" t="n"/>
      <c r="C17" s="48" t="n"/>
      <c r="E17" s="46" t="n"/>
      <c r="F17" s="49" t="n"/>
    </row>
    <row r="18">
      <c r="A18" s="46" t="n"/>
      <c r="B18" s="47" t="n"/>
      <c r="C18" s="48" t="n"/>
      <c r="E18" s="46" t="n"/>
      <c r="F18" s="49" t="n"/>
    </row>
    <row r="19">
      <c r="A19" s="46" t="n"/>
      <c r="B19" s="47" t="n"/>
      <c r="C19" s="48" t="n"/>
      <c r="E19" s="46" t="n"/>
      <c r="F19" s="49" t="n"/>
    </row>
    <row r="20">
      <c r="A20" s="46" t="n"/>
      <c r="B20" s="47" t="n"/>
      <c r="C20" s="48" t="n"/>
    </row>
    <row r="21">
      <c r="A21" s="46" t="n"/>
      <c r="B21" s="47" t="n"/>
      <c r="C21" s="48" t="n"/>
      <c r="E21" s="51" t="inlineStr">
        <is>
          <t>Add your own shift names in the empty rows. "No" means the hours are not counted or costed.</t>
        </is>
      </c>
    </row>
    <row r="22">
      <c r="A22" s="46" t="n"/>
      <c r="B22" s="47" t="n"/>
      <c r="C22" s="48" t="n"/>
    </row>
    <row r="23">
      <c r="A23" s="46" t="n"/>
      <c r="B23" s="47" t="n"/>
      <c r="C23" s="48" t="n"/>
    </row>
    <row r="24">
      <c r="A24" s="46" t="n"/>
      <c r="B24" s="47" t="n"/>
      <c r="C24" s="48" t="n"/>
    </row>
    <row r="25">
      <c r="A25" s="46" t="n"/>
      <c r="B25" s="47" t="n"/>
      <c r="C25" s="48" t="n"/>
    </row>
    <row r="26">
      <c r="A26" s="46" t="n"/>
      <c r="B26" s="47" t="n"/>
      <c r="C26" s="48" t="n"/>
    </row>
    <row r="27">
      <c r="A27" s="46" t="n"/>
      <c r="B27" s="47" t="n"/>
      <c r="C27" s="48" t="n"/>
    </row>
    <row r="28">
      <c r="A28" s="46" t="n"/>
      <c r="B28" s="47" t="n"/>
      <c r="C28" s="48" t="n"/>
    </row>
    <row r="29">
      <c r="A29" s="46" t="n"/>
      <c r="B29" s="47" t="n"/>
      <c r="C29" s="48" t="n"/>
    </row>
  </sheetData>
  <mergeCells count="2">
    <mergeCell ref="H11:I14"/>
    <mergeCell ref="E21:F23"/>
  </mergeCells>
  <dataValidations count="1">
    <dataValidation sqref="F6:F19" showDropDown="0" showInputMessage="0" showErrorMessage="0" allowBlank="1" type="list">
      <formula1>"Yes,No"</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B10:AB33"/>
  <sheetViews>
    <sheetView workbookViewId="0">
      <selection activeCell="A1" sqref="A1"/>
    </sheetView>
  </sheetViews>
  <sheetFormatPr baseColWidth="8" defaultRowHeight="15"/>
  <sheetData>
    <row r="10">
      <c r="B10">
        <f>IF(AND(Rota!C10&lt;&gt;"",ISNUMBER(Rota!D10),ISNUMBER(Rota!E10),IFERROR(INDEX(Settings!$F$6:$F$19,MATCH(Rota!C10,Settings!$E$6:$E$19,0)),"No")="Yes"),MAX(0,MOD(Rota!E10-Rota!D10,1)*24-IF(MOD(Rota!E10-Rota!D10,1)*24&gt;Settings!$I$9,Settings!$I$8/60,0)),0)</f>
        <v/>
      </c>
      <c r="C10">
        <f>IF(AND(Rota!F10&lt;&gt;"",ISNUMBER(Rota!G10),ISNUMBER(Rota!H10),IFERROR(INDEX(Settings!$F$6:$F$19,MATCH(Rota!F10,Settings!$E$6:$E$19,0)),"No")="Yes"),MAX(0,MOD(Rota!H10-Rota!G10,1)*24-IF(MOD(Rota!H10-Rota!G10,1)*24&gt;Settings!$I$9,Settings!$I$8/60,0)),0)</f>
        <v/>
      </c>
      <c r="D10">
        <f>IF(AND(Rota!I10&lt;&gt;"",ISNUMBER(Rota!J10),ISNUMBER(Rota!K10),IFERROR(INDEX(Settings!$F$6:$F$19,MATCH(Rota!I10,Settings!$E$6:$E$19,0)),"No")="Yes"),MAX(0,MOD(Rota!K10-Rota!J10,1)*24-IF(MOD(Rota!K10-Rota!J10,1)*24&gt;Settings!$I$9,Settings!$I$8/60,0)),0)</f>
        <v/>
      </c>
      <c r="E10">
        <f>IF(AND(Rota!L10&lt;&gt;"",ISNUMBER(Rota!M10),ISNUMBER(Rota!N10),IFERROR(INDEX(Settings!$F$6:$F$19,MATCH(Rota!L10,Settings!$E$6:$E$19,0)),"No")="Yes"),MAX(0,MOD(Rota!N10-Rota!M10,1)*24-IF(MOD(Rota!N10-Rota!M10,1)*24&gt;Settings!$I$9,Settings!$I$8/60,0)),0)</f>
        <v/>
      </c>
      <c r="F10">
        <f>IF(AND(Rota!O10&lt;&gt;"",ISNUMBER(Rota!P10),ISNUMBER(Rota!Q10),IFERROR(INDEX(Settings!$F$6:$F$19,MATCH(Rota!O10,Settings!$E$6:$E$19,0)),"No")="Yes"),MAX(0,MOD(Rota!Q10-Rota!P10,1)*24-IF(MOD(Rota!Q10-Rota!P10,1)*24&gt;Settings!$I$9,Settings!$I$8/60,0)),0)</f>
        <v/>
      </c>
      <c r="G10">
        <f>IF(AND(Rota!R10&lt;&gt;"",ISNUMBER(Rota!S10),ISNUMBER(Rota!T10),IFERROR(INDEX(Settings!$F$6:$F$19,MATCH(Rota!R10,Settings!$E$6:$E$19,0)),"No")="Yes"),MAX(0,MOD(Rota!T10-Rota!S10,1)*24-IF(MOD(Rota!T10-Rota!S10,1)*24&gt;Settings!$I$9,Settings!$I$8/60,0)),0)</f>
        <v/>
      </c>
      <c r="H10">
        <f>IF(AND(Rota!U10&lt;&gt;"",ISNUMBER(Rota!V10),ISNUMBER(Rota!W10),IFERROR(INDEX(Settings!$F$6:$F$19,MATCH(Rota!U10,Settings!$E$6:$E$19,0)),"No")="Yes"),MAX(0,MOD(Rota!W10-Rota!V10,1)*24-IF(MOD(Rota!W10-Rota!V10,1)*24&gt;Settings!$I$9,Settings!$I$8/60,0)),0)</f>
        <v/>
      </c>
      <c r="I10">
        <f>IF(AND(Rota!C10&lt;&gt;"",ISNUMBER(Rota!D10),ISNUMBER(Rota!E10),IFERROR(INDEX(Settings!$F$6:$F$19,MATCH(Rota!C10,Settings!$E$6:$E$19,0)),"No")="Yes"),0+Rota!D10,"")</f>
        <v/>
      </c>
      <c r="J10">
        <f>IF(AND(Rota!F10&lt;&gt;"",ISNUMBER(Rota!G10),ISNUMBER(Rota!H10),IFERROR(INDEX(Settings!$F$6:$F$19,MATCH(Rota!F10,Settings!$E$6:$E$19,0)),"No")="Yes"),1+Rota!G10,"")</f>
        <v/>
      </c>
      <c r="K10">
        <f>IF(AND(Rota!I10&lt;&gt;"",ISNUMBER(Rota!J10),ISNUMBER(Rota!K10),IFERROR(INDEX(Settings!$F$6:$F$19,MATCH(Rota!I10,Settings!$E$6:$E$19,0)),"No")="Yes"),2+Rota!J10,"")</f>
        <v/>
      </c>
      <c r="L10">
        <f>IF(AND(Rota!L10&lt;&gt;"",ISNUMBER(Rota!M10),ISNUMBER(Rota!N10),IFERROR(INDEX(Settings!$F$6:$F$19,MATCH(Rota!L10,Settings!$E$6:$E$19,0)),"No")="Yes"),3+Rota!M10,"")</f>
        <v/>
      </c>
      <c r="M10">
        <f>IF(AND(Rota!O10&lt;&gt;"",ISNUMBER(Rota!P10),ISNUMBER(Rota!Q10),IFERROR(INDEX(Settings!$F$6:$F$19,MATCH(Rota!O10,Settings!$E$6:$E$19,0)),"No")="Yes"),4+Rota!P10,"")</f>
        <v/>
      </c>
      <c r="N10">
        <f>IF(AND(Rota!R10&lt;&gt;"",ISNUMBER(Rota!S10),ISNUMBER(Rota!T10),IFERROR(INDEX(Settings!$F$6:$F$19,MATCH(Rota!R10,Settings!$E$6:$E$19,0)),"No")="Yes"),5+Rota!S10,"")</f>
        <v/>
      </c>
      <c r="O10">
        <f>IF(AND(Rota!U10&lt;&gt;"",ISNUMBER(Rota!V10),ISNUMBER(Rota!W10),IFERROR(INDEX(Settings!$F$6:$F$19,MATCH(Rota!U10,Settings!$E$6:$E$19,0)),"No")="Yes"),6+Rota!V10,"")</f>
        <v/>
      </c>
      <c r="P10">
        <f>IF(AND(Rota!C10&lt;&gt;"",ISNUMBER(Rota!D10),ISNUMBER(Rota!E10),IFERROR(INDEX(Settings!$F$6:$F$19,MATCH(Rota!C10,Settings!$E$6:$E$19,0)),"No")="Yes"),0+Rota!D10+MOD(Rota!E10-Rota!D10,1),"")</f>
        <v/>
      </c>
      <c r="Q10">
        <f>IF(AND(Rota!F10&lt;&gt;"",ISNUMBER(Rota!G10),ISNUMBER(Rota!H10),IFERROR(INDEX(Settings!$F$6:$F$19,MATCH(Rota!F10,Settings!$E$6:$E$19,0)),"No")="Yes"),1+Rota!G10+MOD(Rota!H10-Rota!G10,1),"")</f>
        <v/>
      </c>
      <c r="R10">
        <f>IF(AND(Rota!I10&lt;&gt;"",ISNUMBER(Rota!J10),ISNUMBER(Rota!K10),IFERROR(INDEX(Settings!$F$6:$F$19,MATCH(Rota!I10,Settings!$E$6:$E$19,0)),"No")="Yes"),2+Rota!J10+MOD(Rota!K10-Rota!J10,1),"")</f>
        <v/>
      </c>
      <c r="S10">
        <f>IF(AND(Rota!L10&lt;&gt;"",ISNUMBER(Rota!M10),ISNUMBER(Rota!N10),IFERROR(INDEX(Settings!$F$6:$F$19,MATCH(Rota!L10,Settings!$E$6:$E$19,0)),"No")="Yes"),3+Rota!M10+MOD(Rota!N10-Rota!M10,1),"")</f>
        <v/>
      </c>
      <c r="T10">
        <f>IF(AND(Rota!O10&lt;&gt;"",ISNUMBER(Rota!P10),ISNUMBER(Rota!Q10),IFERROR(INDEX(Settings!$F$6:$F$19,MATCH(Rota!O10,Settings!$E$6:$E$19,0)),"No")="Yes"),4+Rota!P10+MOD(Rota!Q10-Rota!P10,1),"")</f>
        <v/>
      </c>
      <c r="U10">
        <f>IF(AND(Rota!R10&lt;&gt;"",ISNUMBER(Rota!S10),ISNUMBER(Rota!T10),IFERROR(INDEX(Settings!$F$6:$F$19,MATCH(Rota!R10,Settings!$E$6:$E$19,0)),"No")="Yes"),5+Rota!S10+MOD(Rota!T10-Rota!S10,1),"")</f>
        <v/>
      </c>
      <c r="V10">
        <f>IF(AND(Rota!U10&lt;&gt;"",ISNUMBER(Rota!V10),ISNUMBER(Rota!W10),IFERROR(INDEX(Settings!$F$6:$F$19,MATCH(Rota!U10,Settings!$E$6:$E$19,0)),"No")="Yes"),6+Rota!V10+MOD(Rota!W10-Rota!V10,1),"")</f>
        <v/>
      </c>
      <c r="W10">
        <f>IF(AND(ISNUMBER(P10),ISNUMBER(J10)),(J10-P10)*24,"")</f>
        <v/>
      </c>
      <c r="X10">
        <f>IF(AND(ISNUMBER(Q10),ISNUMBER(K10)),(K10-Q10)*24,"")</f>
        <v/>
      </c>
      <c r="Y10">
        <f>IF(AND(ISNUMBER(R10),ISNUMBER(L10)),(L10-R10)*24,"")</f>
        <v/>
      </c>
      <c r="Z10">
        <f>IF(AND(ISNUMBER(S10),ISNUMBER(M10)),(M10-S10)*24,"")</f>
        <v/>
      </c>
      <c r="AA10">
        <f>IF(AND(ISNUMBER(T10),ISNUMBER(N10)),(N10-T10)*24,"")</f>
        <v/>
      </c>
      <c r="AB10">
        <f>IF(AND(ISNUMBER(U10),ISNUMBER(O10)),(O10-U10)*24,"")</f>
        <v/>
      </c>
    </row>
    <row r="11">
      <c r="B11">
        <f>IF(AND(Rota!C11&lt;&gt;"",ISNUMBER(Rota!D11),ISNUMBER(Rota!E11),IFERROR(INDEX(Settings!$F$6:$F$19,MATCH(Rota!C11,Settings!$E$6:$E$19,0)),"No")="Yes"),MAX(0,MOD(Rota!E11-Rota!D11,1)*24-IF(MOD(Rota!E11-Rota!D11,1)*24&gt;Settings!$I$9,Settings!$I$8/60,0)),0)</f>
        <v/>
      </c>
      <c r="C11">
        <f>IF(AND(Rota!F11&lt;&gt;"",ISNUMBER(Rota!G11),ISNUMBER(Rota!H11),IFERROR(INDEX(Settings!$F$6:$F$19,MATCH(Rota!F11,Settings!$E$6:$E$19,0)),"No")="Yes"),MAX(0,MOD(Rota!H11-Rota!G11,1)*24-IF(MOD(Rota!H11-Rota!G11,1)*24&gt;Settings!$I$9,Settings!$I$8/60,0)),0)</f>
        <v/>
      </c>
      <c r="D11">
        <f>IF(AND(Rota!I11&lt;&gt;"",ISNUMBER(Rota!J11),ISNUMBER(Rota!K11),IFERROR(INDEX(Settings!$F$6:$F$19,MATCH(Rota!I11,Settings!$E$6:$E$19,0)),"No")="Yes"),MAX(0,MOD(Rota!K11-Rota!J11,1)*24-IF(MOD(Rota!K11-Rota!J11,1)*24&gt;Settings!$I$9,Settings!$I$8/60,0)),0)</f>
        <v/>
      </c>
      <c r="E11">
        <f>IF(AND(Rota!L11&lt;&gt;"",ISNUMBER(Rota!M11),ISNUMBER(Rota!N11),IFERROR(INDEX(Settings!$F$6:$F$19,MATCH(Rota!L11,Settings!$E$6:$E$19,0)),"No")="Yes"),MAX(0,MOD(Rota!N11-Rota!M11,1)*24-IF(MOD(Rota!N11-Rota!M11,1)*24&gt;Settings!$I$9,Settings!$I$8/60,0)),0)</f>
        <v/>
      </c>
      <c r="F11">
        <f>IF(AND(Rota!O11&lt;&gt;"",ISNUMBER(Rota!P11),ISNUMBER(Rota!Q11),IFERROR(INDEX(Settings!$F$6:$F$19,MATCH(Rota!O11,Settings!$E$6:$E$19,0)),"No")="Yes"),MAX(0,MOD(Rota!Q11-Rota!P11,1)*24-IF(MOD(Rota!Q11-Rota!P11,1)*24&gt;Settings!$I$9,Settings!$I$8/60,0)),0)</f>
        <v/>
      </c>
      <c r="G11">
        <f>IF(AND(Rota!R11&lt;&gt;"",ISNUMBER(Rota!S11),ISNUMBER(Rota!T11),IFERROR(INDEX(Settings!$F$6:$F$19,MATCH(Rota!R11,Settings!$E$6:$E$19,0)),"No")="Yes"),MAX(0,MOD(Rota!T11-Rota!S11,1)*24-IF(MOD(Rota!T11-Rota!S11,1)*24&gt;Settings!$I$9,Settings!$I$8/60,0)),0)</f>
        <v/>
      </c>
      <c r="H11">
        <f>IF(AND(Rota!U11&lt;&gt;"",ISNUMBER(Rota!V11),ISNUMBER(Rota!W11),IFERROR(INDEX(Settings!$F$6:$F$19,MATCH(Rota!U11,Settings!$E$6:$E$19,0)),"No")="Yes"),MAX(0,MOD(Rota!W11-Rota!V11,1)*24-IF(MOD(Rota!W11-Rota!V11,1)*24&gt;Settings!$I$9,Settings!$I$8/60,0)),0)</f>
        <v/>
      </c>
      <c r="I11">
        <f>IF(AND(Rota!C11&lt;&gt;"",ISNUMBER(Rota!D11),ISNUMBER(Rota!E11),IFERROR(INDEX(Settings!$F$6:$F$19,MATCH(Rota!C11,Settings!$E$6:$E$19,0)),"No")="Yes"),0+Rota!D11,"")</f>
        <v/>
      </c>
      <c r="J11">
        <f>IF(AND(Rota!F11&lt;&gt;"",ISNUMBER(Rota!G11),ISNUMBER(Rota!H11),IFERROR(INDEX(Settings!$F$6:$F$19,MATCH(Rota!F11,Settings!$E$6:$E$19,0)),"No")="Yes"),1+Rota!G11,"")</f>
        <v/>
      </c>
      <c r="K11">
        <f>IF(AND(Rota!I11&lt;&gt;"",ISNUMBER(Rota!J11),ISNUMBER(Rota!K11),IFERROR(INDEX(Settings!$F$6:$F$19,MATCH(Rota!I11,Settings!$E$6:$E$19,0)),"No")="Yes"),2+Rota!J11,"")</f>
        <v/>
      </c>
      <c r="L11">
        <f>IF(AND(Rota!L11&lt;&gt;"",ISNUMBER(Rota!M11),ISNUMBER(Rota!N11),IFERROR(INDEX(Settings!$F$6:$F$19,MATCH(Rota!L11,Settings!$E$6:$E$19,0)),"No")="Yes"),3+Rota!M11,"")</f>
        <v/>
      </c>
      <c r="M11">
        <f>IF(AND(Rota!O11&lt;&gt;"",ISNUMBER(Rota!P11),ISNUMBER(Rota!Q11),IFERROR(INDEX(Settings!$F$6:$F$19,MATCH(Rota!O11,Settings!$E$6:$E$19,0)),"No")="Yes"),4+Rota!P11,"")</f>
        <v/>
      </c>
      <c r="N11">
        <f>IF(AND(Rota!R11&lt;&gt;"",ISNUMBER(Rota!S11),ISNUMBER(Rota!T11),IFERROR(INDEX(Settings!$F$6:$F$19,MATCH(Rota!R11,Settings!$E$6:$E$19,0)),"No")="Yes"),5+Rota!S11,"")</f>
        <v/>
      </c>
      <c r="O11">
        <f>IF(AND(Rota!U11&lt;&gt;"",ISNUMBER(Rota!V11),ISNUMBER(Rota!W11),IFERROR(INDEX(Settings!$F$6:$F$19,MATCH(Rota!U11,Settings!$E$6:$E$19,0)),"No")="Yes"),6+Rota!V11,"")</f>
        <v/>
      </c>
      <c r="P11">
        <f>IF(AND(Rota!C11&lt;&gt;"",ISNUMBER(Rota!D11),ISNUMBER(Rota!E11),IFERROR(INDEX(Settings!$F$6:$F$19,MATCH(Rota!C11,Settings!$E$6:$E$19,0)),"No")="Yes"),0+Rota!D11+MOD(Rota!E11-Rota!D11,1),"")</f>
        <v/>
      </c>
      <c r="Q11">
        <f>IF(AND(Rota!F11&lt;&gt;"",ISNUMBER(Rota!G11),ISNUMBER(Rota!H11),IFERROR(INDEX(Settings!$F$6:$F$19,MATCH(Rota!F11,Settings!$E$6:$E$19,0)),"No")="Yes"),1+Rota!G11+MOD(Rota!H11-Rota!G11,1),"")</f>
        <v/>
      </c>
      <c r="R11">
        <f>IF(AND(Rota!I11&lt;&gt;"",ISNUMBER(Rota!J11),ISNUMBER(Rota!K11),IFERROR(INDEX(Settings!$F$6:$F$19,MATCH(Rota!I11,Settings!$E$6:$E$19,0)),"No")="Yes"),2+Rota!J11+MOD(Rota!K11-Rota!J11,1),"")</f>
        <v/>
      </c>
      <c r="S11">
        <f>IF(AND(Rota!L11&lt;&gt;"",ISNUMBER(Rota!M11),ISNUMBER(Rota!N11),IFERROR(INDEX(Settings!$F$6:$F$19,MATCH(Rota!L11,Settings!$E$6:$E$19,0)),"No")="Yes"),3+Rota!M11+MOD(Rota!N11-Rota!M11,1),"")</f>
        <v/>
      </c>
      <c r="T11">
        <f>IF(AND(Rota!O11&lt;&gt;"",ISNUMBER(Rota!P11),ISNUMBER(Rota!Q11),IFERROR(INDEX(Settings!$F$6:$F$19,MATCH(Rota!O11,Settings!$E$6:$E$19,0)),"No")="Yes"),4+Rota!P11+MOD(Rota!Q11-Rota!P11,1),"")</f>
        <v/>
      </c>
      <c r="U11">
        <f>IF(AND(Rota!R11&lt;&gt;"",ISNUMBER(Rota!S11),ISNUMBER(Rota!T11),IFERROR(INDEX(Settings!$F$6:$F$19,MATCH(Rota!R11,Settings!$E$6:$E$19,0)),"No")="Yes"),5+Rota!S11+MOD(Rota!T11-Rota!S11,1),"")</f>
        <v/>
      </c>
      <c r="V11">
        <f>IF(AND(Rota!U11&lt;&gt;"",ISNUMBER(Rota!V11),ISNUMBER(Rota!W11),IFERROR(INDEX(Settings!$F$6:$F$19,MATCH(Rota!U11,Settings!$E$6:$E$19,0)),"No")="Yes"),6+Rota!V11+MOD(Rota!W11-Rota!V11,1),"")</f>
        <v/>
      </c>
      <c r="W11">
        <f>IF(AND(ISNUMBER(P11),ISNUMBER(J11)),(J11-P11)*24,"")</f>
        <v/>
      </c>
      <c r="X11">
        <f>IF(AND(ISNUMBER(Q11),ISNUMBER(K11)),(K11-Q11)*24,"")</f>
        <v/>
      </c>
      <c r="Y11">
        <f>IF(AND(ISNUMBER(R11),ISNUMBER(L11)),(L11-R11)*24,"")</f>
        <v/>
      </c>
      <c r="Z11">
        <f>IF(AND(ISNUMBER(S11),ISNUMBER(M11)),(M11-S11)*24,"")</f>
        <v/>
      </c>
      <c r="AA11">
        <f>IF(AND(ISNUMBER(T11),ISNUMBER(N11)),(N11-T11)*24,"")</f>
        <v/>
      </c>
      <c r="AB11">
        <f>IF(AND(ISNUMBER(U11),ISNUMBER(O11)),(O11-U11)*24,"")</f>
        <v/>
      </c>
    </row>
    <row r="12">
      <c r="B12">
        <f>IF(AND(Rota!C12&lt;&gt;"",ISNUMBER(Rota!D12),ISNUMBER(Rota!E12),IFERROR(INDEX(Settings!$F$6:$F$19,MATCH(Rota!C12,Settings!$E$6:$E$19,0)),"No")="Yes"),MAX(0,MOD(Rota!E12-Rota!D12,1)*24-IF(MOD(Rota!E12-Rota!D12,1)*24&gt;Settings!$I$9,Settings!$I$8/60,0)),0)</f>
        <v/>
      </c>
      <c r="C12">
        <f>IF(AND(Rota!F12&lt;&gt;"",ISNUMBER(Rota!G12),ISNUMBER(Rota!H12),IFERROR(INDEX(Settings!$F$6:$F$19,MATCH(Rota!F12,Settings!$E$6:$E$19,0)),"No")="Yes"),MAX(0,MOD(Rota!H12-Rota!G12,1)*24-IF(MOD(Rota!H12-Rota!G12,1)*24&gt;Settings!$I$9,Settings!$I$8/60,0)),0)</f>
        <v/>
      </c>
      <c r="D12">
        <f>IF(AND(Rota!I12&lt;&gt;"",ISNUMBER(Rota!J12),ISNUMBER(Rota!K12),IFERROR(INDEX(Settings!$F$6:$F$19,MATCH(Rota!I12,Settings!$E$6:$E$19,0)),"No")="Yes"),MAX(0,MOD(Rota!K12-Rota!J12,1)*24-IF(MOD(Rota!K12-Rota!J12,1)*24&gt;Settings!$I$9,Settings!$I$8/60,0)),0)</f>
        <v/>
      </c>
      <c r="E12">
        <f>IF(AND(Rota!L12&lt;&gt;"",ISNUMBER(Rota!M12),ISNUMBER(Rota!N12),IFERROR(INDEX(Settings!$F$6:$F$19,MATCH(Rota!L12,Settings!$E$6:$E$19,0)),"No")="Yes"),MAX(0,MOD(Rota!N12-Rota!M12,1)*24-IF(MOD(Rota!N12-Rota!M12,1)*24&gt;Settings!$I$9,Settings!$I$8/60,0)),0)</f>
        <v/>
      </c>
      <c r="F12">
        <f>IF(AND(Rota!O12&lt;&gt;"",ISNUMBER(Rota!P12),ISNUMBER(Rota!Q12),IFERROR(INDEX(Settings!$F$6:$F$19,MATCH(Rota!O12,Settings!$E$6:$E$19,0)),"No")="Yes"),MAX(0,MOD(Rota!Q12-Rota!P12,1)*24-IF(MOD(Rota!Q12-Rota!P12,1)*24&gt;Settings!$I$9,Settings!$I$8/60,0)),0)</f>
        <v/>
      </c>
      <c r="G12">
        <f>IF(AND(Rota!R12&lt;&gt;"",ISNUMBER(Rota!S12),ISNUMBER(Rota!T12),IFERROR(INDEX(Settings!$F$6:$F$19,MATCH(Rota!R12,Settings!$E$6:$E$19,0)),"No")="Yes"),MAX(0,MOD(Rota!T12-Rota!S12,1)*24-IF(MOD(Rota!T12-Rota!S12,1)*24&gt;Settings!$I$9,Settings!$I$8/60,0)),0)</f>
        <v/>
      </c>
      <c r="H12">
        <f>IF(AND(Rota!U12&lt;&gt;"",ISNUMBER(Rota!V12),ISNUMBER(Rota!W12),IFERROR(INDEX(Settings!$F$6:$F$19,MATCH(Rota!U12,Settings!$E$6:$E$19,0)),"No")="Yes"),MAX(0,MOD(Rota!W12-Rota!V12,1)*24-IF(MOD(Rota!W12-Rota!V12,1)*24&gt;Settings!$I$9,Settings!$I$8/60,0)),0)</f>
        <v/>
      </c>
      <c r="I12">
        <f>IF(AND(Rota!C12&lt;&gt;"",ISNUMBER(Rota!D12),ISNUMBER(Rota!E12),IFERROR(INDEX(Settings!$F$6:$F$19,MATCH(Rota!C12,Settings!$E$6:$E$19,0)),"No")="Yes"),0+Rota!D12,"")</f>
        <v/>
      </c>
      <c r="J12">
        <f>IF(AND(Rota!F12&lt;&gt;"",ISNUMBER(Rota!G12),ISNUMBER(Rota!H12),IFERROR(INDEX(Settings!$F$6:$F$19,MATCH(Rota!F12,Settings!$E$6:$E$19,0)),"No")="Yes"),1+Rota!G12,"")</f>
        <v/>
      </c>
      <c r="K12">
        <f>IF(AND(Rota!I12&lt;&gt;"",ISNUMBER(Rota!J12),ISNUMBER(Rota!K12),IFERROR(INDEX(Settings!$F$6:$F$19,MATCH(Rota!I12,Settings!$E$6:$E$19,0)),"No")="Yes"),2+Rota!J12,"")</f>
        <v/>
      </c>
      <c r="L12">
        <f>IF(AND(Rota!L12&lt;&gt;"",ISNUMBER(Rota!M12),ISNUMBER(Rota!N12),IFERROR(INDEX(Settings!$F$6:$F$19,MATCH(Rota!L12,Settings!$E$6:$E$19,0)),"No")="Yes"),3+Rota!M12,"")</f>
        <v/>
      </c>
      <c r="M12">
        <f>IF(AND(Rota!O12&lt;&gt;"",ISNUMBER(Rota!P12),ISNUMBER(Rota!Q12),IFERROR(INDEX(Settings!$F$6:$F$19,MATCH(Rota!O12,Settings!$E$6:$E$19,0)),"No")="Yes"),4+Rota!P12,"")</f>
        <v/>
      </c>
      <c r="N12">
        <f>IF(AND(Rota!R12&lt;&gt;"",ISNUMBER(Rota!S12),ISNUMBER(Rota!T12),IFERROR(INDEX(Settings!$F$6:$F$19,MATCH(Rota!R12,Settings!$E$6:$E$19,0)),"No")="Yes"),5+Rota!S12,"")</f>
        <v/>
      </c>
      <c r="O12">
        <f>IF(AND(Rota!U12&lt;&gt;"",ISNUMBER(Rota!V12),ISNUMBER(Rota!W12),IFERROR(INDEX(Settings!$F$6:$F$19,MATCH(Rota!U12,Settings!$E$6:$E$19,0)),"No")="Yes"),6+Rota!V12,"")</f>
        <v/>
      </c>
      <c r="P12">
        <f>IF(AND(Rota!C12&lt;&gt;"",ISNUMBER(Rota!D12),ISNUMBER(Rota!E12),IFERROR(INDEX(Settings!$F$6:$F$19,MATCH(Rota!C12,Settings!$E$6:$E$19,0)),"No")="Yes"),0+Rota!D12+MOD(Rota!E12-Rota!D12,1),"")</f>
        <v/>
      </c>
      <c r="Q12">
        <f>IF(AND(Rota!F12&lt;&gt;"",ISNUMBER(Rota!G12),ISNUMBER(Rota!H12),IFERROR(INDEX(Settings!$F$6:$F$19,MATCH(Rota!F12,Settings!$E$6:$E$19,0)),"No")="Yes"),1+Rota!G12+MOD(Rota!H12-Rota!G12,1),"")</f>
        <v/>
      </c>
      <c r="R12">
        <f>IF(AND(Rota!I12&lt;&gt;"",ISNUMBER(Rota!J12),ISNUMBER(Rota!K12),IFERROR(INDEX(Settings!$F$6:$F$19,MATCH(Rota!I12,Settings!$E$6:$E$19,0)),"No")="Yes"),2+Rota!J12+MOD(Rota!K12-Rota!J12,1),"")</f>
        <v/>
      </c>
      <c r="S12">
        <f>IF(AND(Rota!L12&lt;&gt;"",ISNUMBER(Rota!M12),ISNUMBER(Rota!N12),IFERROR(INDEX(Settings!$F$6:$F$19,MATCH(Rota!L12,Settings!$E$6:$E$19,0)),"No")="Yes"),3+Rota!M12+MOD(Rota!N12-Rota!M12,1),"")</f>
        <v/>
      </c>
      <c r="T12">
        <f>IF(AND(Rota!O12&lt;&gt;"",ISNUMBER(Rota!P12),ISNUMBER(Rota!Q12),IFERROR(INDEX(Settings!$F$6:$F$19,MATCH(Rota!O12,Settings!$E$6:$E$19,0)),"No")="Yes"),4+Rota!P12+MOD(Rota!Q12-Rota!P12,1),"")</f>
        <v/>
      </c>
      <c r="U12">
        <f>IF(AND(Rota!R12&lt;&gt;"",ISNUMBER(Rota!S12),ISNUMBER(Rota!T12),IFERROR(INDEX(Settings!$F$6:$F$19,MATCH(Rota!R12,Settings!$E$6:$E$19,0)),"No")="Yes"),5+Rota!S12+MOD(Rota!T12-Rota!S12,1),"")</f>
        <v/>
      </c>
      <c r="V12">
        <f>IF(AND(Rota!U12&lt;&gt;"",ISNUMBER(Rota!V12),ISNUMBER(Rota!W12),IFERROR(INDEX(Settings!$F$6:$F$19,MATCH(Rota!U12,Settings!$E$6:$E$19,0)),"No")="Yes"),6+Rota!V12+MOD(Rota!W12-Rota!V12,1),"")</f>
        <v/>
      </c>
      <c r="W12">
        <f>IF(AND(ISNUMBER(P12),ISNUMBER(J12)),(J12-P12)*24,"")</f>
        <v/>
      </c>
      <c r="X12">
        <f>IF(AND(ISNUMBER(Q12),ISNUMBER(K12)),(K12-Q12)*24,"")</f>
        <v/>
      </c>
      <c r="Y12">
        <f>IF(AND(ISNUMBER(R12),ISNUMBER(L12)),(L12-R12)*24,"")</f>
        <v/>
      </c>
      <c r="Z12">
        <f>IF(AND(ISNUMBER(S12),ISNUMBER(M12)),(M12-S12)*24,"")</f>
        <v/>
      </c>
      <c r="AA12">
        <f>IF(AND(ISNUMBER(T12),ISNUMBER(N12)),(N12-T12)*24,"")</f>
        <v/>
      </c>
      <c r="AB12">
        <f>IF(AND(ISNUMBER(U12),ISNUMBER(O12)),(O12-U12)*24,"")</f>
        <v/>
      </c>
    </row>
    <row r="13">
      <c r="B13">
        <f>IF(AND(Rota!C13&lt;&gt;"",ISNUMBER(Rota!D13),ISNUMBER(Rota!E13),IFERROR(INDEX(Settings!$F$6:$F$19,MATCH(Rota!C13,Settings!$E$6:$E$19,0)),"No")="Yes"),MAX(0,MOD(Rota!E13-Rota!D13,1)*24-IF(MOD(Rota!E13-Rota!D13,1)*24&gt;Settings!$I$9,Settings!$I$8/60,0)),0)</f>
        <v/>
      </c>
      <c r="C13">
        <f>IF(AND(Rota!F13&lt;&gt;"",ISNUMBER(Rota!G13),ISNUMBER(Rota!H13),IFERROR(INDEX(Settings!$F$6:$F$19,MATCH(Rota!F13,Settings!$E$6:$E$19,0)),"No")="Yes"),MAX(0,MOD(Rota!H13-Rota!G13,1)*24-IF(MOD(Rota!H13-Rota!G13,1)*24&gt;Settings!$I$9,Settings!$I$8/60,0)),0)</f>
        <v/>
      </c>
      <c r="D13">
        <f>IF(AND(Rota!I13&lt;&gt;"",ISNUMBER(Rota!J13),ISNUMBER(Rota!K13),IFERROR(INDEX(Settings!$F$6:$F$19,MATCH(Rota!I13,Settings!$E$6:$E$19,0)),"No")="Yes"),MAX(0,MOD(Rota!K13-Rota!J13,1)*24-IF(MOD(Rota!K13-Rota!J13,1)*24&gt;Settings!$I$9,Settings!$I$8/60,0)),0)</f>
        <v/>
      </c>
      <c r="E13">
        <f>IF(AND(Rota!L13&lt;&gt;"",ISNUMBER(Rota!M13),ISNUMBER(Rota!N13),IFERROR(INDEX(Settings!$F$6:$F$19,MATCH(Rota!L13,Settings!$E$6:$E$19,0)),"No")="Yes"),MAX(0,MOD(Rota!N13-Rota!M13,1)*24-IF(MOD(Rota!N13-Rota!M13,1)*24&gt;Settings!$I$9,Settings!$I$8/60,0)),0)</f>
        <v/>
      </c>
      <c r="F13">
        <f>IF(AND(Rota!O13&lt;&gt;"",ISNUMBER(Rota!P13),ISNUMBER(Rota!Q13),IFERROR(INDEX(Settings!$F$6:$F$19,MATCH(Rota!O13,Settings!$E$6:$E$19,0)),"No")="Yes"),MAX(0,MOD(Rota!Q13-Rota!P13,1)*24-IF(MOD(Rota!Q13-Rota!P13,1)*24&gt;Settings!$I$9,Settings!$I$8/60,0)),0)</f>
        <v/>
      </c>
      <c r="G13">
        <f>IF(AND(Rota!R13&lt;&gt;"",ISNUMBER(Rota!S13),ISNUMBER(Rota!T13),IFERROR(INDEX(Settings!$F$6:$F$19,MATCH(Rota!R13,Settings!$E$6:$E$19,0)),"No")="Yes"),MAX(0,MOD(Rota!T13-Rota!S13,1)*24-IF(MOD(Rota!T13-Rota!S13,1)*24&gt;Settings!$I$9,Settings!$I$8/60,0)),0)</f>
        <v/>
      </c>
      <c r="H13">
        <f>IF(AND(Rota!U13&lt;&gt;"",ISNUMBER(Rota!V13),ISNUMBER(Rota!W13),IFERROR(INDEX(Settings!$F$6:$F$19,MATCH(Rota!U13,Settings!$E$6:$E$19,0)),"No")="Yes"),MAX(0,MOD(Rota!W13-Rota!V13,1)*24-IF(MOD(Rota!W13-Rota!V13,1)*24&gt;Settings!$I$9,Settings!$I$8/60,0)),0)</f>
        <v/>
      </c>
      <c r="I13">
        <f>IF(AND(Rota!C13&lt;&gt;"",ISNUMBER(Rota!D13),ISNUMBER(Rota!E13),IFERROR(INDEX(Settings!$F$6:$F$19,MATCH(Rota!C13,Settings!$E$6:$E$19,0)),"No")="Yes"),0+Rota!D13,"")</f>
        <v/>
      </c>
      <c r="J13">
        <f>IF(AND(Rota!F13&lt;&gt;"",ISNUMBER(Rota!G13),ISNUMBER(Rota!H13),IFERROR(INDEX(Settings!$F$6:$F$19,MATCH(Rota!F13,Settings!$E$6:$E$19,0)),"No")="Yes"),1+Rota!G13,"")</f>
        <v/>
      </c>
      <c r="K13">
        <f>IF(AND(Rota!I13&lt;&gt;"",ISNUMBER(Rota!J13),ISNUMBER(Rota!K13),IFERROR(INDEX(Settings!$F$6:$F$19,MATCH(Rota!I13,Settings!$E$6:$E$19,0)),"No")="Yes"),2+Rota!J13,"")</f>
        <v/>
      </c>
      <c r="L13">
        <f>IF(AND(Rota!L13&lt;&gt;"",ISNUMBER(Rota!M13),ISNUMBER(Rota!N13),IFERROR(INDEX(Settings!$F$6:$F$19,MATCH(Rota!L13,Settings!$E$6:$E$19,0)),"No")="Yes"),3+Rota!M13,"")</f>
        <v/>
      </c>
      <c r="M13">
        <f>IF(AND(Rota!O13&lt;&gt;"",ISNUMBER(Rota!P13),ISNUMBER(Rota!Q13),IFERROR(INDEX(Settings!$F$6:$F$19,MATCH(Rota!O13,Settings!$E$6:$E$19,0)),"No")="Yes"),4+Rota!P13,"")</f>
        <v/>
      </c>
      <c r="N13">
        <f>IF(AND(Rota!R13&lt;&gt;"",ISNUMBER(Rota!S13),ISNUMBER(Rota!T13),IFERROR(INDEX(Settings!$F$6:$F$19,MATCH(Rota!R13,Settings!$E$6:$E$19,0)),"No")="Yes"),5+Rota!S13,"")</f>
        <v/>
      </c>
      <c r="O13">
        <f>IF(AND(Rota!U13&lt;&gt;"",ISNUMBER(Rota!V13),ISNUMBER(Rota!W13),IFERROR(INDEX(Settings!$F$6:$F$19,MATCH(Rota!U13,Settings!$E$6:$E$19,0)),"No")="Yes"),6+Rota!V13,"")</f>
        <v/>
      </c>
      <c r="P13">
        <f>IF(AND(Rota!C13&lt;&gt;"",ISNUMBER(Rota!D13),ISNUMBER(Rota!E13),IFERROR(INDEX(Settings!$F$6:$F$19,MATCH(Rota!C13,Settings!$E$6:$E$19,0)),"No")="Yes"),0+Rota!D13+MOD(Rota!E13-Rota!D13,1),"")</f>
        <v/>
      </c>
      <c r="Q13">
        <f>IF(AND(Rota!F13&lt;&gt;"",ISNUMBER(Rota!G13),ISNUMBER(Rota!H13),IFERROR(INDEX(Settings!$F$6:$F$19,MATCH(Rota!F13,Settings!$E$6:$E$19,0)),"No")="Yes"),1+Rota!G13+MOD(Rota!H13-Rota!G13,1),"")</f>
        <v/>
      </c>
      <c r="R13">
        <f>IF(AND(Rota!I13&lt;&gt;"",ISNUMBER(Rota!J13),ISNUMBER(Rota!K13),IFERROR(INDEX(Settings!$F$6:$F$19,MATCH(Rota!I13,Settings!$E$6:$E$19,0)),"No")="Yes"),2+Rota!J13+MOD(Rota!K13-Rota!J13,1),"")</f>
        <v/>
      </c>
      <c r="S13">
        <f>IF(AND(Rota!L13&lt;&gt;"",ISNUMBER(Rota!M13),ISNUMBER(Rota!N13),IFERROR(INDEX(Settings!$F$6:$F$19,MATCH(Rota!L13,Settings!$E$6:$E$19,0)),"No")="Yes"),3+Rota!M13+MOD(Rota!N13-Rota!M13,1),"")</f>
        <v/>
      </c>
      <c r="T13">
        <f>IF(AND(Rota!O13&lt;&gt;"",ISNUMBER(Rota!P13),ISNUMBER(Rota!Q13),IFERROR(INDEX(Settings!$F$6:$F$19,MATCH(Rota!O13,Settings!$E$6:$E$19,0)),"No")="Yes"),4+Rota!P13+MOD(Rota!Q13-Rota!P13,1),"")</f>
        <v/>
      </c>
      <c r="U13">
        <f>IF(AND(Rota!R13&lt;&gt;"",ISNUMBER(Rota!S13),ISNUMBER(Rota!T13),IFERROR(INDEX(Settings!$F$6:$F$19,MATCH(Rota!R13,Settings!$E$6:$E$19,0)),"No")="Yes"),5+Rota!S13+MOD(Rota!T13-Rota!S13,1),"")</f>
        <v/>
      </c>
      <c r="V13">
        <f>IF(AND(Rota!U13&lt;&gt;"",ISNUMBER(Rota!V13),ISNUMBER(Rota!W13),IFERROR(INDEX(Settings!$F$6:$F$19,MATCH(Rota!U13,Settings!$E$6:$E$19,0)),"No")="Yes"),6+Rota!V13+MOD(Rota!W13-Rota!V13,1),"")</f>
        <v/>
      </c>
      <c r="W13">
        <f>IF(AND(ISNUMBER(P13),ISNUMBER(J13)),(J13-P13)*24,"")</f>
        <v/>
      </c>
      <c r="X13">
        <f>IF(AND(ISNUMBER(Q13),ISNUMBER(K13)),(K13-Q13)*24,"")</f>
        <v/>
      </c>
      <c r="Y13">
        <f>IF(AND(ISNUMBER(R13),ISNUMBER(L13)),(L13-R13)*24,"")</f>
        <v/>
      </c>
      <c r="Z13">
        <f>IF(AND(ISNUMBER(S13),ISNUMBER(M13)),(M13-S13)*24,"")</f>
        <v/>
      </c>
      <c r="AA13">
        <f>IF(AND(ISNUMBER(T13),ISNUMBER(N13)),(N13-T13)*24,"")</f>
        <v/>
      </c>
      <c r="AB13">
        <f>IF(AND(ISNUMBER(U13),ISNUMBER(O13)),(O13-U13)*24,"")</f>
        <v/>
      </c>
    </row>
    <row r="14">
      <c r="B14">
        <f>IF(AND(Rota!C14&lt;&gt;"",ISNUMBER(Rota!D14),ISNUMBER(Rota!E14),IFERROR(INDEX(Settings!$F$6:$F$19,MATCH(Rota!C14,Settings!$E$6:$E$19,0)),"No")="Yes"),MAX(0,MOD(Rota!E14-Rota!D14,1)*24-IF(MOD(Rota!E14-Rota!D14,1)*24&gt;Settings!$I$9,Settings!$I$8/60,0)),0)</f>
        <v/>
      </c>
      <c r="C14">
        <f>IF(AND(Rota!F14&lt;&gt;"",ISNUMBER(Rota!G14),ISNUMBER(Rota!H14),IFERROR(INDEX(Settings!$F$6:$F$19,MATCH(Rota!F14,Settings!$E$6:$E$19,0)),"No")="Yes"),MAX(0,MOD(Rota!H14-Rota!G14,1)*24-IF(MOD(Rota!H14-Rota!G14,1)*24&gt;Settings!$I$9,Settings!$I$8/60,0)),0)</f>
        <v/>
      </c>
      <c r="D14">
        <f>IF(AND(Rota!I14&lt;&gt;"",ISNUMBER(Rota!J14),ISNUMBER(Rota!K14),IFERROR(INDEX(Settings!$F$6:$F$19,MATCH(Rota!I14,Settings!$E$6:$E$19,0)),"No")="Yes"),MAX(0,MOD(Rota!K14-Rota!J14,1)*24-IF(MOD(Rota!K14-Rota!J14,1)*24&gt;Settings!$I$9,Settings!$I$8/60,0)),0)</f>
        <v/>
      </c>
      <c r="E14">
        <f>IF(AND(Rota!L14&lt;&gt;"",ISNUMBER(Rota!M14),ISNUMBER(Rota!N14),IFERROR(INDEX(Settings!$F$6:$F$19,MATCH(Rota!L14,Settings!$E$6:$E$19,0)),"No")="Yes"),MAX(0,MOD(Rota!N14-Rota!M14,1)*24-IF(MOD(Rota!N14-Rota!M14,1)*24&gt;Settings!$I$9,Settings!$I$8/60,0)),0)</f>
        <v/>
      </c>
      <c r="F14">
        <f>IF(AND(Rota!O14&lt;&gt;"",ISNUMBER(Rota!P14),ISNUMBER(Rota!Q14),IFERROR(INDEX(Settings!$F$6:$F$19,MATCH(Rota!O14,Settings!$E$6:$E$19,0)),"No")="Yes"),MAX(0,MOD(Rota!Q14-Rota!P14,1)*24-IF(MOD(Rota!Q14-Rota!P14,1)*24&gt;Settings!$I$9,Settings!$I$8/60,0)),0)</f>
        <v/>
      </c>
      <c r="G14">
        <f>IF(AND(Rota!R14&lt;&gt;"",ISNUMBER(Rota!S14),ISNUMBER(Rota!T14),IFERROR(INDEX(Settings!$F$6:$F$19,MATCH(Rota!R14,Settings!$E$6:$E$19,0)),"No")="Yes"),MAX(0,MOD(Rota!T14-Rota!S14,1)*24-IF(MOD(Rota!T14-Rota!S14,1)*24&gt;Settings!$I$9,Settings!$I$8/60,0)),0)</f>
        <v/>
      </c>
      <c r="H14">
        <f>IF(AND(Rota!U14&lt;&gt;"",ISNUMBER(Rota!V14),ISNUMBER(Rota!W14),IFERROR(INDEX(Settings!$F$6:$F$19,MATCH(Rota!U14,Settings!$E$6:$E$19,0)),"No")="Yes"),MAX(0,MOD(Rota!W14-Rota!V14,1)*24-IF(MOD(Rota!W14-Rota!V14,1)*24&gt;Settings!$I$9,Settings!$I$8/60,0)),0)</f>
        <v/>
      </c>
      <c r="I14">
        <f>IF(AND(Rota!C14&lt;&gt;"",ISNUMBER(Rota!D14),ISNUMBER(Rota!E14),IFERROR(INDEX(Settings!$F$6:$F$19,MATCH(Rota!C14,Settings!$E$6:$E$19,0)),"No")="Yes"),0+Rota!D14,"")</f>
        <v/>
      </c>
      <c r="J14">
        <f>IF(AND(Rota!F14&lt;&gt;"",ISNUMBER(Rota!G14),ISNUMBER(Rota!H14),IFERROR(INDEX(Settings!$F$6:$F$19,MATCH(Rota!F14,Settings!$E$6:$E$19,0)),"No")="Yes"),1+Rota!G14,"")</f>
        <v/>
      </c>
      <c r="K14">
        <f>IF(AND(Rota!I14&lt;&gt;"",ISNUMBER(Rota!J14),ISNUMBER(Rota!K14),IFERROR(INDEX(Settings!$F$6:$F$19,MATCH(Rota!I14,Settings!$E$6:$E$19,0)),"No")="Yes"),2+Rota!J14,"")</f>
        <v/>
      </c>
      <c r="L14">
        <f>IF(AND(Rota!L14&lt;&gt;"",ISNUMBER(Rota!M14),ISNUMBER(Rota!N14),IFERROR(INDEX(Settings!$F$6:$F$19,MATCH(Rota!L14,Settings!$E$6:$E$19,0)),"No")="Yes"),3+Rota!M14,"")</f>
        <v/>
      </c>
      <c r="M14">
        <f>IF(AND(Rota!O14&lt;&gt;"",ISNUMBER(Rota!P14),ISNUMBER(Rota!Q14),IFERROR(INDEX(Settings!$F$6:$F$19,MATCH(Rota!O14,Settings!$E$6:$E$19,0)),"No")="Yes"),4+Rota!P14,"")</f>
        <v/>
      </c>
      <c r="N14">
        <f>IF(AND(Rota!R14&lt;&gt;"",ISNUMBER(Rota!S14),ISNUMBER(Rota!T14),IFERROR(INDEX(Settings!$F$6:$F$19,MATCH(Rota!R14,Settings!$E$6:$E$19,0)),"No")="Yes"),5+Rota!S14,"")</f>
        <v/>
      </c>
      <c r="O14">
        <f>IF(AND(Rota!U14&lt;&gt;"",ISNUMBER(Rota!V14),ISNUMBER(Rota!W14),IFERROR(INDEX(Settings!$F$6:$F$19,MATCH(Rota!U14,Settings!$E$6:$E$19,0)),"No")="Yes"),6+Rota!V14,"")</f>
        <v/>
      </c>
      <c r="P14">
        <f>IF(AND(Rota!C14&lt;&gt;"",ISNUMBER(Rota!D14),ISNUMBER(Rota!E14),IFERROR(INDEX(Settings!$F$6:$F$19,MATCH(Rota!C14,Settings!$E$6:$E$19,0)),"No")="Yes"),0+Rota!D14+MOD(Rota!E14-Rota!D14,1),"")</f>
        <v/>
      </c>
      <c r="Q14">
        <f>IF(AND(Rota!F14&lt;&gt;"",ISNUMBER(Rota!G14),ISNUMBER(Rota!H14),IFERROR(INDEX(Settings!$F$6:$F$19,MATCH(Rota!F14,Settings!$E$6:$E$19,0)),"No")="Yes"),1+Rota!G14+MOD(Rota!H14-Rota!G14,1),"")</f>
        <v/>
      </c>
      <c r="R14">
        <f>IF(AND(Rota!I14&lt;&gt;"",ISNUMBER(Rota!J14),ISNUMBER(Rota!K14),IFERROR(INDEX(Settings!$F$6:$F$19,MATCH(Rota!I14,Settings!$E$6:$E$19,0)),"No")="Yes"),2+Rota!J14+MOD(Rota!K14-Rota!J14,1),"")</f>
        <v/>
      </c>
      <c r="S14">
        <f>IF(AND(Rota!L14&lt;&gt;"",ISNUMBER(Rota!M14),ISNUMBER(Rota!N14),IFERROR(INDEX(Settings!$F$6:$F$19,MATCH(Rota!L14,Settings!$E$6:$E$19,0)),"No")="Yes"),3+Rota!M14+MOD(Rota!N14-Rota!M14,1),"")</f>
        <v/>
      </c>
      <c r="T14">
        <f>IF(AND(Rota!O14&lt;&gt;"",ISNUMBER(Rota!P14),ISNUMBER(Rota!Q14),IFERROR(INDEX(Settings!$F$6:$F$19,MATCH(Rota!O14,Settings!$E$6:$E$19,0)),"No")="Yes"),4+Rota!P14+MOD(Rota!Q14-Rota!P14,1),"")</f>
        <v/>
      </c>
      <c r="U14">
        <f>IF(AND(Rota!R14&lt;&gt;"",ISNUMBER(Rota!S14),ISNUMBER(Rota!T14),IFERROR(INDEX(Settings!$F$6:$F$19,MATCH(Rota!R14,Settings!$E$6:$E$19,0)),"No")="Yes"),5+Rota!S14+MOD(Rota!T14-Rota!S14,1),"")</f>
        <v/>
      </c>
      <c r="V14">
        <f>IF(AND(Rota!U14&lt;&gt;"",ISNUMBER(Rota!V14),ISNUMBER(Rota!W14),IFERROR(INDEX(Settings!$F$6:$F$19,MATCH(Rota!U14,Settings!$E$6:$E$19,0)),"No")="Yes"),6+Rota!V14+MOD(Rota!W14-Rota!V14,1),"")</f>
        <v/>
      </c>
      <c r="W14">
        <f>IF(AND(ISNUMBER(P14),ISNUMBER(J14)),(J14-P14)*24,"")</f>
        <v/>
      </c>
      <c r="X14">
        <f>IF(AND(ISNUMBER(Q14),ISNUMBER(K14)),(K14-Q14)*24,"")</f>
        <v/>
      </c>
      <c r="Y14">
        <f>IF(AND(ISNUMBER(R14),ISNUMBER(L14)),(L14-R14)*24,"")</f>
        <v/>
      </c>
      <c r="Z14">
        <f>IF(AND(ISNUMBER(S14),ISNUMBER(M14)),(M14-S14)*24,"")</f>
        <v/>
      </c>
      <c r="AA14">
        <f>IF(AND(ISNUMBER(T14),ISNUMBER(N14)),(N14-T14)*24,"")</f>
        <v/>
      </c>
      <c r="AB14">
        <f>IF(AND(ISNUMBER(U14),ISNUMBER(O14)),(O14-U14)*24,"")</f>
        <v/>
      </c>
    </row>
    <row r="15">
      <c r="B15">
        <f>IF(AND(Rota!C15&lt;&gt;"",ISNUMBER(Rota!D15),ISNUMBER(Rota!E15),IFERROR(INDEX(Settings!$F$6:$F$19,MATCH(Rota!C15,Settings!$E$6:$E$19,0)),"No")="Yes"),MAX(0,MOD(Rota!E15-Rota!D15,1)*24-IF(MOD(Rota!E15-Rota!D15,1)*24&gt;Settings!$I$9,Settings!$I$8/60,0)),0)</f>
        <v/>
      </c>
      <c r="C15">
        <f>IF(AND(Rota!F15&lt;&gt;"",ISNUMBER(Rota!G15),ISNUMBER(Rota!H15),IFERROR(INDEX(Settings!$F$6:$F$19,MATCH(Rota!F15,Settings!$E$6:$E$19,0)),"No")="Yes"),MAX(0,MOD(Rota!H15-Rota!G15,1)*24-IF(MOD(Rota!H15-Rota!G15,1)*24&gt;Settings!$I$9,Settings!$I$8/60,0)),0)</f>
        <v/>
      </c>
      <c r="D15">
        <f>IF(AND(Rota!I15&lt;&gt;"",ISNUMBER(Rota!J15),ISNUMBER(Rota!K15),IFERROR(INDEX(Settings!$F$6:$F$19,MATCH(Rota!I15,Settings!$E$6:$E$19,0)),"No")="Yes"),MAX(0,MOD(Rota!K15-Rota!J15,1)*24-IF(MOD(Rota!K15-Rota!J15,1)*24&gt;Settings!$I$9,Settings!$I$8/60,0)),0)</f>
        <v/>
      </c>
      <c r="E15">
        <f>IF(AND(Rota!L15&lt;&gt;"",ISNUMBER(Rota!M15),ISNUMBER(Rota!N15),IFERROR(INDEX(Settings!$F$6:$F$19,MATCH(Rota!L15,Settings!$E$6:$E$19,0)),"No")="Yes"),MAX(0,MOD(Rota!N15-Rota!M15,1)*24-IF(MOD(Rota!N15-Rota!M15,1)*24&gt;Settings!$I$9,Settings!$I$8/60,0)),0)</f>
        <v/>
      </c>
      <c r="F15">
        <f>IF(AND(Rota!O15&lt;&gt;"",ISNUMBER(Rota!P15),ISNUMBER(Rota!Q15),IFERROR(INDEX(Settings!$F$6:$F$19,MATCH(Rota!O15,Settings!$E$6:$E$19,0)),"No")="Yes"),MAX(0,MOD(Rota!Q15-Rota!P15,1)*24-IF(MOD(Rota!Q15-Rota!P15,1)*24&gt;Settings!$I$9,Settings!$I$8/60,0)),0)</f>
        <v/>
      </c>
      <c r="G15">
        <f>IF(AND(Rota!R15&lt;&gt;"",ISNUMBER(Rota!S15),ISNUMBER(Rota!T15),IFERROR(INDEX(Settings!$F$6:$F$19,MATCH(Rota!R15,Settings!$E$6:$E$19,0)),"No")="Yes"),MAX(0,MOD(Rota!T15-Rota!S15,1)*24-IF(MOD(Rota!T15-Rota!S15,1)*24&gt;Settings!$I$9,Settings!$I$8/60,0)),0)</f>
        <v/>
      </c>
      <c r="H15">
        <f>IF(AND(Rota!U15&lt;&gt;"",ISNUMBER(Rota!V15),ISNUMBER(Rota!W15),IFERROR(INDEX(Settings!$F$6:$F$19,MATCH(Rota!U15,Settings!$E$6:$E$19,0)),"No")="Yes"),MAX(0,MOD(Rota!W15-Rota!V15,1)*24-IF(MOD(Rota!W15-Rota!V15,1)*24&gt;Settings!$I$9,Settings!$I$8/60,0)),0)</f>
        <v/>
      </c>
      <c r="I15">
        <f>IF(AND(Rota!C15&lt;&gt;"",ISNUMBER(Rota!D15),ISNUMBER(Rota!E15),IFERROR(INDEX(Settings!$F$6:$F$19,MATCH(Rota!C15,Settings!$E$6:$E$19,0)),"No")="Yes"),0+Rota!D15,"")</f>
        <v/>
      </c>
      <c r="J15">
        <f>IF(AND(Rota!F15&lt;&gt;"",ISNUMBER(Rota!G15),ISNUMBER(Rota!H15),IFERROR(INDEX(Settings!$F$6:$F$19,MATCH(Rota!F15,Settings!$E$6:$E$19,0)),"No")="Yes"),1+Rota!G15,"")</f>
        <v/>
      </c>
      <c r="K15">
        <f>IF(AND(Rota!I15&lt;&gt;"",ISNUMBER(Rota!J15),ISNUMBER(Rota!K15),IFERROR(INDEX(Settings!$F$6:$F$19,MATCH(Rota!I15,Settings!$E$6:$E$19,0)),"No")="Yes"),2+Rota!J15,"")</f>
        <v/>
      </c>
      <c r="L15">
        <f>IF(AND(Rota!L15&lt;&gt;"",ISNUMBER(Rota!M15),ISNUMBER(Rota!N15),IFERROR(INDEX(Settings!$F$6:$F$19,MATCH(Rota!L15,Settings!$E$6:$E$19,0)),"No")="Yes"),3+Rota!M15,"")</f>
        <v/>
      </c>
      <c r="M15">
        <f>IF(AND(Rota!O15&lt;&gt;"",ISNUMBER(Rota!P15),ISNUMBER(Rota!Q15),IFERROR(INDEX(Settings!$F$6:$F$19,MATCH(Rota!O15,Settings!$E$6:$E$19,0)),"No")="Yes"),4+Rota!P15,"")</f>
        <v/>
      </c>
      <c r="N15">
        <f>IF(AND(Rota!R15&lt;&gt;"",ISNUMBER(Rota!S15),ISNUMBER(Rota!T15),IFERROR(INDEX(Settings!$F$6:$F$19,MATCH(Rota!R15,Settings!$E$6:$E$19,0)),"No")="Yes"),5+Rota!S15,"")</f>
        <v/>
      </c>
      <c r="O15">
        <f>IF(AND(Rota!U15&lt;&gt;"",ISNUMBER(Rota!V15),ISNUMBER(Rota!W15),IFERROR(INDEX(Settings!$F$6:$F$19,MATCH(Rota!U15,Settings!$E$6:$E$19,0)),"No")="Yes"),6+Rota!V15,"")</f>
        <v/>
      </c>
      <c r="P15">
        <f>IF(AND(Rota!C15&lt;&gt;"",ISNUMBER(Rota!D15),ISNUMBER(Rota!E15),IFERROR(INDEX(Settings!$F$6:$F$19,MATCH(Rota!C15,Settings!$E$6:$E$19,0)),"No")="Yes"),0+Rota!D15+MOD(Rota!E15-Rota!D15,1),"")</f>
        <v/>
      </c>
      <c r="Q15">
        <f>IF(AND(Rota!F15&lt;&gt;"",ISNUMBER(Rota!G15),ISNUMBER(Rota!H15),IFERROR(INDEX(Settings!$F$6:$F$19,MATCH(Rota!F15,Settings!$E$6:$E$19,0)),"No")="Yes"),1+Rota!G15+MOD(Rota!H15-Rota!G15,1),"")</f>
        <v/>
      </c>
      <c r="R15">
        <f>IF(AND(Rota!I15&lt;&gt;"",ISNUMBER(Rota!J15),ISNUMBER(Rota!K15),IFERROR(INDEX(Settings!$F$6:$F$19,MATCH(Rota!I15,Settings!$E$6:$E$19,0)),"No")="Yes"),2+Rota!J15+MOD(Rota!K15-Rota!J15,1),"")</f>
        <v/>
      </c>
      <c r="S15">
        <f>IF(AND(Rota!L15&lt;&gt;"",ISNUMBER(Rota!M15),ISNUMBER(Rota!N15),IFERROR(INDEX(Settings!$F$6:$F$19,MATCH(Rota!L15,Settings!$E$6:$E$19,0)),"No")="Yes"),3+Rota!M15+MOD(Rota!N15-Rota!M15,1),"")</f>
        <v/>
      </c>
      <c r="T15">
        <f>IF(AND(Rota!O15&lt;&gt;"",ISNUMBER(Rota!P15),ISNUMBER(Rota!Q15),IFERROR(INDEX(Settings!$F$6:$F$19,MATCH(Rota!O15,Settings!$E$6:$E$19,0)),"No")="Yes"),4+Rota!P15+MOD(Rota!Q15-Rota!P15,1),"")</f>
        <v/>
      </c>
      <c r="U15">
        <f>IF(AND(Rota!R15&lt;&gt;"",ISNUMBER(Rota!S15),ISNUMBER(Rota!T15),IFERROR(INDEX(Settings!$F$6:$F$19,MATCH(Rota!R15,Settings!$E$6:$E$19,0)),"No")="Yes"),5+Rota!S15+MOD(Rota!T15-Rota!S15,1),"")</f>
        <v/>
      </c>
      <c r="V15">
        <f>IF(AND(Rota!U15&lt;&gt;"",ISNUMBER(Rota!V15),ISNUMBER(Rota!W15),IFERROR(INDEX(Settings!$F$6:$F$19,MATCH(Rota!U15,Settings!$E$6:$E$19,0)),"No")="Yes"),6+Rota!V15+MOD(Rota!W15-Rota!V15,1),"")</f>
        <v/>
      </c>
      <c r="W15">
        <f>IF(AND(ISNUMBER(P15),ISNUMBER(J15)),(J15-P15)*24,"")</f>
        <v/>
      </c>
      <c r="X15">
        <f>IF(AND(ISNUMBER(Q15),ISNUMBER(K15)),(K15-Q15)*24,"")</f>
        <v/>
      </c>
      <c r="Y15">
        <f>IF(AND(ISNUMBER(R15),ISNUMBER(L15)),(L15-R15)*24,"")</f>
        <v/>
      </c>
      <c r="Z15">
        <f>IF(AND(ISNUMBER(S15),ISNUMBER(M15)),(M15-S15)*24,"")</f>
        <v/>
      </c>
      <c r="AA15">
        <f>IF(AND(ISNUMBER(T15),ISNUMBER(N15)),(N15-T15)*24,"")</f>
        <v/>
      </c>
      <c r="AB15">
        <f>IF(AND(ISNUMBER(U15),ISNUMBER(O15)),(O15-U15)*24,"")</f>
        <v/>
      </c>
    </row>
    <row r="16">
      <c r="B16">
        <f>IF(AND(Rota!C16&lt;&gt;"",ISNUMBER(Rota!D16),ISNUMBER(Rota!E16),IFERROR(INDEX(Settings!$F$6:$F$19,MATCH(Rota!C16,Settings!$E$6:$E$19,0)),"No")="Yes"),MAX(0,MOD(Rota!E16-Rota!D16,1)*24-IF(MOD(Rota!E16-Rota!D16,1)*24&gt;Settings!$I$9,Settings!$I$8/60,0)),0)</f>
        <v/>
      </c>
      <c r="C16">
        <f>IF(AND(Rota!F16&lt;&gt;"",ISNUMBER(Rota!G16),ISNUMBER(Rota!H16),IFERROR(INDEX(Settings!$F$6:$F$19,MATCH(Rota!F16,Settings!$E$6:$E$19,0)),"No")="Yes"),MAX(0,MOD(Rota!H16-Rota!G16,1)*24-IF(MOD(Rota!H16-Rota!G16,1)*24&gt;Settings!$I$9,Settings!$I$8/60,0)),0)</f>
        <v/>
      </c>
      <c r="D16">
        <f>IF(AND(Rota!I16&lt;&gt;"",ISNUMBER(Rota!J16),ISNUMBER(Rota!K16),IFERROR(INDEX(Settings!$F$6:$F$19,MATCH(Rota!I16,Settings!$E$6:$E$19,0)),"No")="Yes"),MAX(0,MOD(Rota!K16-Rota!J16,1)*24-IF(MOD(Rota!K16-Rota!J16,1)*24&gt;Settings!$I$9,Settings!$I$8/60,0)),0)</f>
        <v/>
      </c>
      <c r="E16">
        <f>IF(AND(Rota!L16&lt;&gt;"",ISNUMBER(Rota!M16),ISNUMBER(Rota!N16),IFERROR(INDEX(Settings!$F$6:$F$19,MATCH(Rota!L16,Settings!$E$6:$E$19,0)),"No")="Yes"),MAX(0,MOD(Rota!N16-Rota!M16,1)*24-IF(MOD(Rota!N16-Rota!M16,1)*24&gt;Settings!$I$9,Settings!$I$8/60,0)),0)</f>
        <v/>
      </c>
      <c r="F16">
        <f>IF(AND(Rota!O16&lt;&gt;"",ISNUMBER(Rota!P16),ISNUMBER(Rota!Q16),IFERROR(INDEX(Settings!$F$6:$F$19,MATCH(Rota!O16,Settings!$E$6:$E$19,0)),"No")="Yes"),MAX(0,MOD(Rota!Q16-Rota!P16,1)*24-IF(MOD(Rota!Q16-Rota!P16,1)*24&gt;Settings!$I$9,Settings!$I$8/60,0)),0)</f>
        <v/>
      </c>
      <c r="G16">
        <f>IF(AND(Rota!R16&lt;&gt;"",ISNUMBER(Rota!S16),ISNUMBER(Rota!T16),IFERROR(INDEX(Settings!$F$6:$F$19,MATCH(Rota!R16,Settings!$E$6:$E$19,0)),"No")="Yes"),MAX(0,MOD(Rota!T16-Rota!S16,1)*24-IF(MOD(Rota!T16-Rota!S16,1)*24&gt;Settings!$I$9,Settings!$I$8/60,0)),0)</f>
        <v/>
      </c>
      <c r="H16">
        <f>IF(AND(Rota!U16&lt;&gt;"",ISNUMBER(Rota!V16),ISNUMBER(Rota!W16),IFERROR(INDEX(Settings!$F$6:$F$19,MATCH(Rota!U16,Settings!$E$6:$E$19,0)),"No")="Yes"),MAX(0,MOD(Rota!W16-Rota!V16,1)*24-IF(MOD(Rota!W16-Rota!V16,1)*24&gt;Settings!$I$9,Settings!$I$8/60,0)),0)</f>
        <v/>
      </c>
      <c r="I16">
        <f>IF(AND(Rota!C16&lt;&gt;"",ISNUMBER(Rota!D16),ISNUMBER(Rota!E16),IFERROR(INDEX(Settings!$F$6:$F$19,MATCH(Rota!C16,Settings!$E$6:$E$19,0)),"No")="Yes"),0+Rota!D16,"")</f>
        <v/>
      </c>
      <c r="J16">
        <f>IF(AND(Rota!F16&lt;&gt;"",ISNUMBER(Rota!G16),ISNUMBER(Rota!H16),IFERROR(INDEX(Settings!$F$6:$F$19,MATCH(Rota!F16,Settings!$E$6:$E$19,0)),"No")="Yes"),1+Rota!G16,"")</f>
        <v/>
      </c>
      <c r="K16">
        <f>IF(AND(Rota!I16&lt;&gt;"",ISNUMBER(Rota!J16),ISNUMBER(Rota!K16),IFERROR(INDEX(Settings!$F$6:$F$19,MATCH(Rota!I16,Settings!$E$6:$E$19,0)),"No")="Yes"),2+Rota!J16,"")</f>
        <v/>
      </c>
      <c r="L16">
        <f>IF(AND(Rota!L16&lt;&gt;"",ISNUMBER(Rota!M16),ISNUMBER(Rota!N16),IFERROR(INDEX(Settings!$F$6:$F$19,MATCH(Rota!L16,Settings!$E$6:$E$19,0)),"No")="Yes"),3+Rota!M16,"")</f>
        <v/>
      </c>
      <c r="M16">
        <f>IF(AND(Rota!O16&lt;&gt;"",ISNUMBER(Rota!P16),ISNUMBER(Rota!Q16),IFERROR(INDEX(Settings!$F$6:$F$19,MATCH(Rota!O16,Settings!$E$6:$E$19,0)),"No")="Yes"),4+Rota!P16,"")</f>
        <v/>
      </c>
      <c r="N16">
        <f>IF(AND(Rota!R16&lt;&gt;"",ISNUMBER(Rota!S16),ISNUMBER(Rota!T16),IFERROR(INDEX(Settings!$F$6:$F$19,MATCH(Rota!R16,Settings!$E$6:$E$19,0)),"No")="Yes"),5+Rota!S16,"")</f>
        <v/>
      </c>
      <c r="O16">
        <f>IF(AND(Rota!U16&lt;&gt;"",ISNUMBER(Rota!V16),ISNUMBER(Rota!W16),IFERROR(INDEX(Settings!$F$6:$F$19,MATCH(Rota!U16,Settings!$E$6:$E$19,0)),"No")="Yes"),6+Rota!V16,"")</f>
        <v/>
      </c>
      <c r="P16">
        <f>IF(AND(Rota!C16&lt;&gt;"",ISNUMBER(Rota!D16),ISNUMBER(Rota!E16),IFERROR(INDEX(Settings!$F$6:$F$19,MATCH(Rota!C16,Settings!$E$6:$E$19,0)),"No")="Yes"),0+Rota!D16+MOD(Rota!E16-Rota!D16,1),"")</f>
        <v/>
      </c>
      <c r="Q16">
        <f>IF(AND(Rota!F16&lt;&gt;"",ISNUMBER(Rota!G16),ISNUMBER(Rota!H16),IFERROR(INDEX(Settings!$F$6:$F$19,MATCH(Rota!F16,Settings!$E$6:$E$19,0)),"No")="Yes"),1+Rota!G16+MOD(Rota!H16-Rota!G16,1),"")</f>
        <v/>
      </c>
      <c r="R16">
        <f>IF(AND(Rota!I16&lt;&gt;"",ISNUMBER(Rota!J16),ISNUMBER(Rota!K16),IFERROR(INDEX(Settings!$F$6:$F$19,MATCH(Rota!I16,Settings!$E$6:$E$19,0)),"No")="Yes"),2+Rota!J16+MOD(Rota!K16-Rota!J16,1),"")</f>
        <v/>
      </c>
      <c r="S16">
        <f>IF(AND(Rota!L16&lt;&gt;"",ISNUMBER(Rota!M16),ISNUMBER(Rota!N16),IFERROR(INDEX(Settings!$F$6:$F$19,MATCH(Rota!L16,Settings!$E$6:$E$19,0)),"No")="Yes"),3+Rota!M16+MOD(Rota!N16-Rota!M16,1),"")</f>
        <v/>
      </c>
      <c r="T16">
        <f>IF(AND(Rota!O16&lt;&gt;"",ISNUMBER(Rota!P16),ISNUMBER(Rota!Q16),IFERROR(INDEX(Settings!$F$6:$F$19,MATCH(Rota!O16,Settings!$E$6:$E$19,0)),"No")="Yes"),4+Rota!P16+MOD(Rota!Q16-Rota!P16,1),"")</f>
        <v/>
      </c>
      <c r="U16">
        <f>IF(AND(Rota!R16&lt;&gt;"",ISNUMBER(Rota!S16),ISNUMBER(Rota!T16),IFERROR(INDEX(Settings!$F$6:$F$19,MATCH(Rota!R16,Settings!$E$6:$E$19,0)),"No")="Yes"),5+Rota!S16+MOD(Rota!T16-Rota!S16,1),"")</f>
        <v/>
      </c>
      <c r="V16">
        <f>IF(AND(Rota!U16&lt;&gt;"",ISNUMBER(Rota!V16),ISNUMBER(Rota!W16),IFERROR(INDEX(Settings!$F$6:$F$19,MATCH(Rota!U16,Settings!$E$6:$E$19,0)),"No")="Yes"),6+Rota!V16+MOD(Rota!W16-Rota!V16,1),"")</f>
        <v/>
      </c>
      <c r="W16">
        <f>IF(AND(ISNUMBER(P16),ISNUMBER(J16)),(J16-P16)*24,"")</f>
        <v/>
      </c>
      <c r="X16">
        <f>IF(AND(ISNUMBER(Q16),ISNUMBER(K16)),(K16-Q16)*24,"")</f>
        <v/>
      </c>
      <c r="Y16">
        <f>IF(AND(ISNUMBER(R16),ISNUMBER(L16)),(L16-R16)*24,"")</f>
        <v/>
      </c>
      <c r="Z16">
        <f>IF(AND(ISNUMBER(S16),ISNUMBER(M16)),(M16-S16)*24,"")</f>
        <v/>
      </c>
      <c r="AA16">
        <f>IF(AND(ISNUMBER(T16),ISNUMBER(N16)),(N16-T16)*24,"")</f>
        <v/>
      </c>
      <c r="AB16">
        <f>IF(AND(ISNUMBER(U16),ISNUMBER(O16)),(O16-U16)*24,"")</f>
        <v/>
      </c>
    </row>
    <row r="17">
      <c r="B17">
        <f>IF(AND(Rota!C17&lt;&gt;"",ISNUMBER(Rota!D17),ISNUMBER(Rota!E17),IFERROR(INDEX(Settings!$F$6:$F$19,MATCH(Rota!C17,Settings!$E$6:$E$19,0)),"No")="Yes"),MAX(0,MOD(Rota!E17-Rota!D17,1)*24-IF(MOD(Rota!E17-Rota!D17,1)*24&gt;Settings!$I$9,Settings!$I$8/60,0)),0)</f>
        <v/>
      </c>
      <c r="C17">
        <f>IF(AND(Rota!F17&lt;&gt;"",ISNUMBER(Rota!G17),ISNUMBER(Rota!H17),IFERROR(INDEX(Settings!$F$6:$F$19,MATCH(Rota!F17,Settings!$E$6:$E$19,0)),"No")="Yes"),MAX(0,MOD(Rota!H17-Rota!G17,1)*24-IF(MOD(Rota!H17-Rota!G17,1)*24&gt;Settings!$I$9,Settings!$I$8/60,0)),0)</f>
        <v/>
      </c>
      <c r="D17">
        <f>IF(AND(Rota!I17&lt;&gt;"",ISNUMBER(Rota!J17),ISNUMBER(Rota!K17),IFERROR(INDEX(Settings!$F$6:$F$19,MATCH(Rota!I17,Settings!$E$6:$E$19,0)),"No")="Yes"),MAX(0,MOD(Rota!K17-Rota!J17,1)*24-IF(MOD(Rota!K17-Rota!J17,1)*24&gt;Settings!$I$9,Settings!$I$8/60,0)),0)</f>
        <v/>
      </c>
      <c r="E17">
        <f>IF(AND(Rota!L17&lt;&gt;"",ISNUMBER(Rota!M17),ISNUMBER(Rota!N17),IFERROR(INDEX(Settings!$F$6:$F$19,MATCH(Rota!L17,Settings!$E$6:$E$19,0)),"No")="Yes"),MAX(0,MOD(Rota!N17-Rota!M17,1)*24-IF(MOD(Rota!N17-Rota!M17,1)*24&gt;Settings!$I$9,Settings!$I$8/60,0)),0)</f>
        <v/>
      </c>
      <c r="F17">
        <f>IF(AND(Rota!O17&lt;&gt;"",ISNUMBER(Rota!P17),ISNUMBER(Rota!Q17),IFERROR(INDEX(Settings!$F$6:$F$19,MATCH(Rota!O17,Settings!$E$6:$E$19,0)),"No")="Yes"),MAX(0,MOD(Rota!Q17-Rota!P17,1)*24-IF(MOD(Rota!Q17-Rota!P17,1)*24&gt;Settings!$I$9,Settings!$I$8/60,0)),0)</f>
        <v/>
      </c>
      <c r="G17">
        <f>IF(AND(Rota!R17&lt;&gt;"",ISNUMBER(Rota!S17),ISNUMBER(Rota!T17),IFERROR(INDEX(Settings!$F$6:$F$19,MATCH(Rota!R17,Settings!$E$6:$E$19,0)),"No")="Yes"),MAX(0,MOD(Rota!T17-Rota!S17,1)*24-IF(MOD(Rota!T17-Rota!S17,1)*24&gt;Settings!$I$9,Settings!$I$8/60,0)),0)</f>
        <v/>
      </c>
      <c r="H17">
        <f>IF(AND(Rota!U17&lt;&gt;"",ISNUMBER(Rota!V17),ISNUMBER(Rota!W17),IFERROR(INDEX(Settings!$F$6:$F$19,MATCH(Rota!U17,Settings!$E$6:$E$19,0)),"No")="Yes"),MAX(0,MOD(Rota!W17-Rota!V17,1)*24-IF(MOD(Rota!W17-Rota!V17,1)*24&gt;Settings!$I$9,Settings!$I$8/60,0)),0)</f>
        <v/>
      </c>
      <c r="I17">
        <f>IF(AND(Rota!C17&lt;&gt;"",ISNUMBER(Rota!D17),ISNUMBER(Rota!E17),IFERROR(INDEX(Settings!$F$6:$F$19,MATCH(Rota!C17,Settings!$E$6:$E$19,0)),"No")="Yes"),0+Rota!D17,"")</f>
        <v/>
      </c>
      <c r="J17">
        <f>IF(AND(Rota!F17&lt;&gt;"",ISNUMBER(Rota!G17),ISNUMBER(Rota!H17),IFERROR(INDEX(Settings!$F$6:$F$19,MATCH(Rota!F17,Settings!$E$6:$E$19,0)),"No")="Yes"),1+Rota!G17,"")</f>
        <v/>
      </c>
      <c r="K17">
        <f>IF(AND(Rota!I17&lt;&gt;"",ISNUMBER(Rota!J17),ISNUMBER(Rota!K17),IFERROR(INDEX(Settings!$F$6:$F$19,MATCH(Rota!I17,Settings!$E$6:$E$19,0)),"No")="Yes"),2+Rota!J17,"")</f>
        <v/>
      </c>
      <c r="L17">
        <f>IF(AND(Rota!L17&lt;&gt;"",ISNUMBER(Rota!M17),ISNUMBER(Rota!N17),IFERROR(INDEX(Settings!$F$6:$F$19,MATCH(Rota!L17,Settings!$E$6:$E$19,0)),"No")="Yes"),3+Rota!M17,"")</f>
        <v/>
      </c>
      <c r="M17">
        <f>IF(AND(Rota!O17&lt;&gt;"",ISNUMBER(Rota!P17),ISNUMBER(Rota!Q17),IFERROR(INDEX(Settings!$F$6:$F$19,MATCH(Rota!O17,Settings!$E$6:$E$19,0)),"No")="Yes"),4+Rota!P17,"")</f>
        <v/>
      </c>
      <c r="N17">
        <f>IF(AND(Rota!R17&lt;&gt;"",ISNUMBER(Rota!S17),ISNUMBER(Rota!T17),IFERROR(INDEX(Settings!$F$6:$F$19,MATCH(Rota!R17,Settings!$E$6:$E$19,0)),"No")="Yes"),5+Rota!S17,"")</f>
        <v/>
      </c>
      <c r="O17">
        <f>IF(AND(Rota!U17&lt;&gt;"",ISNUMBER(Rota!V17),ISNUMBER(Rota!W17),IFERROR(INDEX(Settings!$F$6:$F$19,MATCH(Rota!U17,Settings!$E$6:$E$19,0)),"No")="Yes"),6+Rota!V17,"")</f>
        <v/>
      </c>
      <c r="P17">
        <f>IF(AND(Rota!C17&lt;&gt;"",ISNUMBER(Rota!D17),ISNUMBER(Rota!E17),IFERROR(INDEX(Settings!$F$6:$F$19,MATCH(Rota!C17,Settings!$E$6:$E$19,0)),"No")="Yes"),0+Rota!D17+MOD(Rota!E17-Rota!D17,1),"")</f>
        <v/>
      </c>
      <c r="Q17">
        <f>IF(AND(Rota!F17&lt;&gt;"",ISNUMBER(Rota!G17),ISNUMBER(Rota!H17),IFERROR(INDEX(Settings!$F$6:$F$19,MATCH(Rota!F17,Settings!$E$6:$E$19,0)),"No")="Yes"),1+Rota!G17+MOD(Rota!H17-Rota!G17,1),"")</f>
        <v/>
      </c>
      <c r="R17">
        <f>IF(AND(Rota!I17&lt;&gt;"",ISNUMBER(Rota!J17),ISNUMBER(Rota!K17),IFERROR(INDEX(Settings!$F$6:$F$19,MATCH(Rota!I17,Settings!$E$6:$E$19,0)),"No")="Yes"),2+Rota!J17+MOD(Rota!K17-Rota!J17,1),"")</f>
        <v/>
      </c>
      <c r="S17">
        <f>IF(AND(Rota!L17&lt;&gt;"",ISNUMBER(Rota!M17),ISNUMBER(Rota!N17),IFERROR(INDEX(Settings!$F$6:$F$19,MATCH(Rota!L17,Settings!$E$6:$E$19,0)),"No")="Yes"),3+Rota!M17+MOD(Rota!N17-Rota!M17,1),"")</f>
        <v/>
      </c>
      <c r="T17">
        <f>IF(AND(Rota!O17&lt;&gt;"",ISNUMBER(Rota!P17),ISNUMBER(Rota!Q17),IFERROR(INDEX(Settings!$F$6:$F$19,MATCH(Rota!O17,Settings!$E$6:$E$19,0)),"No")="Yes"),4+Rota!P17+MOD(Rota!Q17-Rota!P17,1),"")</f>
        <v/>
      </c>
      <c r="U17">
        <f>IF(AND(Rota!R17&lt;&gt;"",ISNUMBER(Rota!S17),ISNUMBER(Rota!T17),IFERROR(INDEX(Settings!$F$6:$F$19,MATCH(Rota!R17,Settings!$E$6:$E$19,0)),"No")="Yes"),5+Rota!S17+MOD(Rota!T17-Rota!S17,1),"")</f>
        <v/>
      </c>
      <c r="V17">
        <f>IF(AND(Rota!U17&lt;&gt;"",ISNUMBER(Rota!V17),ISNUMBER(Rota!W17),IFERROR(INDEX(Settings!$F$6:$F$19,MATCH(Rota!U17,Settings!$E$6:$E$19,0)),"No")="Yes"),6+Rota!V17+MOD(Rota!W17-Rota!V17,1),"")</f>
        <v/>
      </c>
      <c r="W17">
        <f>IF(AND(ISNUMBER(P17),ISNUMBER(J17)),(J17-P17)*24,"")</f>
        <v/>
      </c>
      <c r="X17">
        <f>IF(AND(ISNUMBER(Q17),ISNUMBER(K17)),(K17-Q17)*24,"")</f>
        <v/>
      </c>
      <c r="Y17">
        <f>IF(AND(ISNUMBER(R17),ISNUMBER(L17)),(L17-R17)*24,"")</f>
        <v/>
      </c>
      <c r="Z17">
        <f>IF(AND(ISNUMBER(S17),ISNUMBER(M17)),(M17-S17)*24,"")</f>
        <v/>
      </c>
      <c r="AA17">
        <f>IF(AND(ISNUMBER(T17),ISNUMBER(N17)),(N17-T17)*24,"")</f>
        <v/>
      </c>
      <c r="AB17">
        <f>IF(AND(ISNUMBER(U17),ISNUMBER(O17)),(O17-U17)*24,"")</f>
        <v/>
      </c>
    </row>
    <row r="18">
      <c r="B18">
        <f>IF(AND(Rota!C18&lt;&gt;"",ISNUMBER(Rota!D18),ISNUMBER(Rota!E18),IFERROR(INDEX(Settings!$F$6:$F$19,MATCH(Rota!C18,Settings!$E$6:$E$19,0)),"No")="Yes"),MAX(0,MOD(Rota!E18-Rota!D18,1)*24-IF(MOD(Rota!E18-Rota!D18,1)*24&gt;Settings!$I$9,Settings!$I$8/60,0)),0)</f>
        <v/>
      </c>
      <c r="C18">
        <f>IF(AND(Rota!F18&lt;&gt;"",ISNUMBER(Rota!G18),ISNUMBER(Rota!H18),IFERROR(INDEX(Settings!$F$6:$F$19,MATCH(Rota!F18,Settings!$E$6:$E$19,0)),"No")="Yes"),MAX(0,MOD(Rota!H18-Rota!G18,1)*24-IF(MOD(Rota!H18-Rota!G18,1)*24&gt;Settings!$I$9,Settings!$I$8/60,0)),0)</f>
        <v/>
      </c>
      <c r="D18">
        <f>IF(AND(Rota!I18&lt;&gt;"",ISNUMBER(Rota!J18),ISNUMBER(Rota!K18),IFERROR(INDEX(Settings!$F$6:$F$19,MATCH(Rota!I18,Settings!$E$6:$E$19,0)),"No")="Yes"),MAX(0,MOD(Rota!K18-Rota!J18,1)*24-IF(MOD(Rota!K18-Rota!J18,1)*24&gt;Settings!$I$9,Settings!$I$8/60,0)),0)</f>
        <v/>
      </c>
      <c r="E18">
        <f>IF(AND(Rota!L18&lt;&gt;"",ISNUMBER(Rota!M18),ISNUMBER(Rota!N18),IFERROR(INDEX(Settings!$F$6:$F$19,MATCH(Rota!L18,Settings!$E$6:$E$19,0)),"No")="Yes"),MAX(0,MOD(Rota!N18-Rota!M18,1)*24-IF(MOD(Rota!N18-Rota!M18,1)*24&gt;Settings!$I$9,Settings!$I$8/60,0)),0)</f>
        <v/>
      </c>
      <c r="F18">
        <f>IF(AND(Rota!O18&lt;&gt;"",ISNUMBER(Rota!P18),ISNUMBER(Rota!Q18),IFERROR(INDEX(Settings!$F$6:$F$19,MATCH(Rota!O18,Settings!$E$6:$E$19,0)),"No")="Yes"),MAX(0,MOD(Rota!Q18-Rota!P18,1)*24-IF(MOD(Rota!Q18-Rota!P18,1)*24&gt;Settings!$I$9,Settings!$I$8/60,0)),0)</f>
        <v/>
      </c>
      <c r="G18">
        <f>IF(AND(Rota!R18&lt;&gt;"",ISNUMBER(Rota!S18),ISNUMBER(Rota!T18),IFERROR(INDEX(Settings!$F$6:$F$19,MATCH(Rota!R18,Settings!$E$6:$E$19,0)),"No")="Yes"),MAX(0,MOD(Rota!T18-Rota!S18,1)*24-IF(MOD(Rota!T18-Rota!S18,1)*24&gt;Settings!$I$9,Settings!$I$8/60,0)),0)</f>
        <v/>
      </c>
      <c r="H18">
        <f>IF(AND(Rota!U18&lt;&gt;"",ISNUMBER(Rota!V18),ISNUMBER(Rota!W18),IFERROR(INDEX(Settings!$F$6:$F$19,MATCH(Rota!U18,Settings!$E$6:$E$19,0)),"No")="Yes"),MAX(0,MOD(Rota!W18-Rota!V18,1)*24-IF(MOD(Rota!W18-Rota!V18,1)*24&gt;Settings!$I$9,Settings!$I$8/60,0)),0)</f>
        <v/>
      </c>
      <c r="I18">
        <f>IF(AND(Rota!C18&lt;&gt;"",ISNUMBER(Rota!D18),ISNUMBER(Rota!E18),IFERROR(INDEX(Settings!$F$6:$F$19,MATCH(Rota!C18,Settings!$E$6:$E$19,0)),"No")="Yes"),0+Rota!D18,"")</f>
        <v/>
      </c>
      <c r="J18">
        <f>IF(AND(Rota!F18&lt;&gt;"",ISNUMBER(Rota!G18),ISNUMBER(Rota!H18),IFERROR(INDEX(Settings!$F$6:$F$19,MATCH(Rota!F18,Settings!$E$6:$E$19,0)),"No")="Yes"),1+Rota!G18,"")</f>
        <v/>
      </c>
      <c r="K18">
        <f>IF(AND(Rota!I18&lt;&gt;"",ISNUMBER(Rota!J18),ISNUMBER(Rota!K18),IFERROR(INDEX(Settings!$F$6:$F$19,MATCH(Rota!I18,Settings!$E$6:$E$19,0)),"No")="Yes"),2+Rota!J18,"")</f>
        <v/>
      </c>
      <c r="L18">
        <f>IF(AND(Rota!L18&lt;&gt;"",ISNUMBER(Rota!M18),ISNUMBER(Rota!N18),IFERROR(INDEX(Settings!$F$6:$F$19,MATCH(Rota!L18,Settings!$E$6:$E$19,0)),"No")="Yes"),3+Rota!M18,"")</f>
        <v/>
      </c>
      <c r="M18">
        <f>IF(AND(Rota!O18&lt;&gt;"",ISNUMBER(Rota!P18),ISNUMBER(Rota!Q18),IFERROR(INDEX(Settings!$F$6:$F$19,MATCH(Rota!O18,Settings!$E$6:$E$19,0)),"No")="Yes"),4+Rota!P18,"")</f>
        <v/>
      </c>
      <c r="N18">
        <f>IF(AND(Rota!R18&lt;&gt;"",ISNUMBER(Rota!S18),ISNUMBER(Rota!T18),IFERROR(INDEX(Settings!$F$6:$F$19,MATCH(Rota!R18,Settings!$E$6:$E$19,0)),"No")="Yes"),5+Rota!S18,"")</f>
        <v/>
      </c>
      <c r="O18">
        <f>IF(AND(Rota!U18&lt;&gt;"",ISNUMBER(Rota!V18),ISNUMBER(Rota!W18),IFERROR(INDEX(Settings!$F$6:$F$19,MATCH(Rota!U18,Settings!$E$6:$E$19,0)),"No")="Yes"),6+Rota!V18,"")</f>
        <v/>
      </c>
      <c r="P18">
        <f>IF(AND(Rota!C18&lt;&gt;"",ISNUMBER(Rota!D18),ISNUMBER(Rota!E18),IFERROR(INDEX(Settings!$F$6:$F$19,MATCH(Rota!C18,Settings!$E$6:$E$19,0)),"No")="Yes"),0+Rota!D18+MOD(Rota!E18-Rota!D18,1),"")</f>
        <v/>
      </c>
      <c r="Q18">
        <f>IF(AND(Rota!F18&lt;&gt;"",ISNUMBER(Rota!G18),ISNUMBER(Rota!H18),IFERROR(INDEX(Settings!$F$6:$F$19,MATCH(Rota!F18,Settings!$E$6:$E$19,0)),"No")="Yes"),1+Rota!G18+MOD(Rota!H18-Rota!G18,1),"")</f>
        <v/>
      </c>
      <c r="R18">
        <f>IF(AND(Rota!I18&lt;&gt;"",ISNUMBER(Rota!J18),ISNUMBER(Rota!K18),IFERROR(INDEX(Settings!$F$6:$F$19,MATCH(Rota!I18,Settings!$E$6:$E$19,0)),"No")="Yes"),2+Rota!J18+MOD(Rota!K18-Rota!J18,1),"")</f>
        <v/>
      </c>
      <c r="S18">
        <f>IF(AND(Rota!L18&lt;&gt;"",ISNUMBER(Rota!M18),ISNUMBER(Rota!N18),IFERROR(INDEX(Settings!$F$6:$F$19,MATCH(Rota!L18,Settings!$E$6:$E$19,0)),"No")="Yes"),3+Rota!M18+MOD(Rota!N18-Rota!M18,1),"")</f>
        <v/>
      </c>
      <c r="T18">
        <f>IF(AND(Rota!O18&lt;&gt;"",ISNUMBER(Rota!P18),ISNUMBER(Rota!Q18),IFERROR(INDEX(Settings!$F$6:$F$19,MATCH(Rota!O18,Settings!$E$6:$E$19,0)),"No")="Yes"),4+Rota!P18+MOD(Rota!Q18-Rota!P18,1),"")</f>
        <v/>
      </c>
      <c r="U18">
        <f>IF(AND(Rota!R18&lt;&gt;"",ISNUMBER(Rota!S18),ISNUMBER(Rota!T18),IFERROR(INDEX(Settings!$F$6:$F$19,MATCH(Rota!R18,Settings!$E$6:$E$19,0)),"No")="Yes"),5+Rota!S18+MOD(Rota!T18-Rota!S18,1),"")</f>
        <v/>
      </c>
      <c r="V18">
        <f>IF(AND(Rota!U18&lt;&gt;"",ISNUMBER(Rota!V18),ISNUMBER(Rota!W18),IFERROR(INDEX(Settings!$F$6:$F$19,MATCH(Rota!U18,Settings!$E$6:$E$19,0)),"No")="Yes"),6+Rota!V18+MOD(Rota!W18-Rota!V18,1),"")</f>
        <v/>
      </c>
      <c r="W18">
        <f>IF(AND(ISNUMBER(P18),ISNUMBER(J18)),(J18-P18)*24,"")</f>
        <v/>
      </c>
      <c r="X18">
        <f>IF(AND(ISNUMBER(Q18),ISNUMBER(K18)),(K18-Q18)*24,"")</f>
        <v/>
      </c>
      <c r="Y18">
        <f>IF(AND(ISNUMBER(R18),ISNUMBER(L18)),(L18-R18)*24,"")</f>
        <v/>
      </c>
      <c r="Z18">
        <f>IF(AND(ISNUMBER(S18),ISNUMBER(M18)),(M18-S18)*24,"")</f>
        <v/>
      </c>
      <c r="AA18">
        <f>IF(AND(ISNUMBER(T18),ISNUMBER(N18)),(N18-T18)*24,"")</f>
        <v/>
      </c>
      <c r="AB18">
        <f>IF(AND(ISNUMBER(U18),ISNUMBER(O18)),(O18-U18)*24,"")</f>
        <v/>
      </c>
    </row>
    <row r="19">
      <c r="B19">
        <f>IF(AND(Rota!C19&lt;&gt;"",ISNUMBER(Rota!D19),ISNUMBER(Rota!E19),IFERROR(INDEX(Settings!$F$6:$F$19,MATCH(Rota!C19,Settings!$E$6:$E$19,0)),"No")="Yes"),MAX(0,MOD(Rota!E19-Rota!D19,1)*24-IF(MOD(Rota!E19-Rota!D19,1)*24&gt;Settings!$I$9,Settings!$I$8/60,0)),0)</f>
        <v/>
      </c>
      <c r="C19">
        <f>IF(AND(Rota!F19&lt;&gt;"",ISNUMBER(Rota!G19),ISNUMBER(Rota!H19),IFERROR(INDEX(Settings!$F$6:$F$19,MATCH(Rota!F19,Settings!$E$6:$E$19,0)),"No")="Yes"),MAX(0,MOD(Rota!H19-Rota!G19,1)*24-IF(MOD(Rota!H19-Rota!G19,1)*24&gt;Settings!$I$9,Settings!$I$8/60,0)),0)</f>
        <v/>
      </c>
      <c r="D19">
        <f>IF(AND(Rota!I19&lt;&gt;"",ISNUMBER(Rota!J19),ISNUMBER(Rota!K19),IFERROR(INDEX(Settings!$F$6:$F$19,MATCH(Rota!I19,Settings!$E$6:$E$19,0)),"No")="Yes"),MAX(0,MOD(Rota!K19-Rota!J19,1)*24-IF(MOD(Rota!K19-Rota!J19,1)*24&gt;Settings!$I$9,Settings!$I$8/60,0)),0)</f>
        <v/>
      </c>
      <c r="E19">
        <f>IF(AND(Rota!L19&lt;&gt;"",ISNUMBER(Rota!M19),ISNUMBER(Rota!N19),IFERROR(INDEX(Settings!$F$6:$F$19,MATCH(Rota!L19,Settings!$E$6:$E$19,0)),"No")="Yes"),MAX(0,MOD(Rota!N19-Rota!M19,1)*24-IF(MOD(Rota!N19-Rota!M19,1)*24&gt;Settings!$I$9,Settings!$I$8/60,0)),0)</f>
        <v/>
      </c>
      <c r="F19">
        <f>IF(AND(Rota!O19&lt;&gt;"",ISNUMBER(Rota!P19),ISNUMBER(Rota!Q19),IFERROR(INDEX(Settings!$F$6:$F$19,MATCH(Rota!O19,Settings!$E$6:$E$19,0)),"No")="Yes"),MAX(0,MOD(Rota!Q19-Rota!P19,1)*24-IF(MOD(Rota!Q19-Rota!P19,1)*24&gt;Settings!$I$9,Settings!$I$8/60,0)),0)</f>
        <v/>
      </c>
      <c r="G19">
        <f>IF(AND(Rota!R19&lt;&gt;"",ISNUMBER(Rota!S19),ISNUMBER(Rota!T19),IFERROR(INDEX(Settings!$F$6:$F$19,MATCH(Rota!R19,Settings!$E$6:$E$19,0)),"No")="Yes"),MAX(0,MOD(Rota!T19-Rota!S19,1)*24-IF(MOD(Rota!T19-Rota!S19,1)*24&gt;Settings!$I$9,Settings!$I$8/60,0)),0)</f>
        <v/>
      </c>
      <c r="H19">
        <f>IF(AND(Rota!U19&lt;&gt;"",ISNUMBER(Rota!V19),ISNUMBER(Rota!W19),IFERROR(INDEX(Settings!$F$6:$F$19,MATCH(Rota!U19,Settings!$E$6:$E$19,0)),"No")="Yes"),MAX(0,MOD(Rota!W19-Rota!V19,1)*24-IF(MOD(Rota!W19-Rota!V19,1)*24&gt;Settings!$I$9,Settings!$I$8/60,0)),0)</f>
        <v/>
      </c>
      <c r="I19">
        <f>IF(AND(Rota!C19&lt;&gt;"",ISNUMBER(Rota!D19),ISNUMBER(Rota!E19),IFERROR(INDEX(Settings!$F$6:$F$19,MATCH(Rota!C19,Settings!$E$6:$E$19,0)),"No")="Yes"),0+Rota!D19,"")</f>
        <v/>
      </c>
      <c r="J19">
        <f>IF(AND(Rota!F19&lt;&gt;"",ISNUMBER(Rota!G19),ISNUMBER(Rota!H19),IFERROR(INDEX(Settings!$F$6:$F$19,MATCH(Rota!F19,Settings!$E$6:$E$19,0)),"No")="Yes"),1+Rota!G19,"")</f>
        <v/>
      </c>
      <c r="K19">
        <f>IF(AND(Rota!I19&lt;&gt;"",ISNUMBER(Rota!J19),ISNUMBER(Rota!K19),IFERROR(INDEX(Settings!$F$6:$F$19,MATCH(Rota!I19,Settings!$E$6:$E$19,0)),"No")="Yes"),2+Rota!J19,"")</f>
        <v/>
      </c>
      <c r="L19">
        <f>IF(AND(Rota!L19&lt;&gt;"",ISNUMBER(Rota!M19),ISNUMBER(Rota!N19),IFERROR(INDEX(Settings!$F$6:$F$19,MATCH(Rota!L19,Settings!$E$6:$E$19,0)),"No")="Yes"),3+Rota!M19,"")</f>
        <v/>
      </c>
      <c r="M19">
        <f>IF(AND(Rota!O19&lt;&gt;"",ISNUMBER(Rota!P19),ISNUMBER(Rota!Q19),IFERROR(INDEX(Settings!$F$6:$F$19,MATCH(Rota!O19,Settings!$E$6:$E$19,0)),"No")="Yes"),4+Rota!P19,"")</f>
        <v/>
      </c>
      <c r="N19">
        <f>IF(AND(Rota!R19&lt;&gt;"",ISNUMBER(Rota!S19),ISNUMBER(Rota!T19),IFERROR(INDEX(Settings!$F$6:$F$19,MATCH(Rota!R19,Settings!$E$6:$E$19,0)),"No")="Yes"),5+Rota!S19,"")</f>
        <v/>
      </c>
      <c r="O19">
        <f>IF(AND(Rota!U19&lt;&gt;"",ISNUMBER(Rota!V19),ISNUMBER(Rota!W19),IFERROR(INDEX(Settings!$F$6:$F$19,MATCH(Rota!U19,Settings!$E$6:$E$19,0)),"No")="Yes"),6+Rota!V19,"")</f>
        <v/>
      </c>
      <c r="P19">
        <f>IF(AND(Rota!C19&lt;&gt;"",ISNUMBER(Rota!D19),ISNUMBER(Rota!E19),IFERROR(INDEX(Settings!$F$6:$F$19,MATCH(Rota!C19,Settings!$E$6:$E$19,0)),"No")="Yes"),0+Rota!D19+MOD(Rota!E19-Rota!D19,1),"")</f>
        <v/>
      </c>
      <c r="Q19">
        <f>IF(AND(Rota!F19&lt;&gt;"",ISNUMBER(Rota!G19),ISNUMBER(Rota!H19),IFERROR(INDEX(Settings!$F$6:$F$19,MATCH(Rota!F19,Settings!$E$6:$E$19,0)),"No")="Yes"),1+Rota!G19+MOD(Rota!H19-Rota!G19,1),"")</f>
        <v/>
      </c>
      <c r="R19">
        <f>IF(AND(Rota!I19&lt;&gt;"",ISNUMBER(Rota!J19),ISNUMBER(Rota!K19),IFERROR(INDEX(Settings!$F$6:$F$19,MATCH(Rota!I19,Settings!$E$6:$E$19,0)),"No")="Yes"),2+Rota!J19+MOD(Rota!K19-Rota!J19,1),"")</f>
        <v/>
      </c>
      <c r="S19">
        <f>IF(AND(Rota!L19&lt;&gt;"",ISNUMBER(Rota!M19),ISNUMBER(Rota!N19),IFERROR(INDEX(Settings!$F$6:$F$19,MATCH(Rota!L19,Settings!$E$6:$E$19,0)),"No")="Yes"),3+Rota!M19+MOD(Rota!N19-Rota!M19,1),"")</f>
        <v/>
      </c>
      <c r="T19">
        <f>IF(AND(Rota!O19&lt;&gt;"",ISNUMBER(Rota!P19),ISNUMBER(Rota!Q19),IFERROR(INDEX(Settings!$F$6:$F$19,MATCH(Rota!O19,Settings!$E$6:$E$19,0)),"No")="Yes"),4+Rota!P19+MOD(Rota!Q19-Rota!P19,1),"")</f>
        <v/>
      </c>
      <c r="U19">
        <f>IF(AND(Rota!R19&lt;&gt;"",ISNUMBER(Rota!S19),ISNUMBER(Rota!T19),IFERROR(INDEX(Settings!$F$6:$F$19,MATCH(Rota!R19,Settings!$E$6:$E$19,0)),"No")="Yes"),5+Rota!S19+MOD(Rota!T19-Rota!S19,1),"")</f>
        <v/>
      </c>
      <c r="V19">
        <f>IF(AND(Rota!U19&lt;&gt;"",ISNUMBER(Rota!V19),ISNUMBER(Rota!W19),IFERROR(INDEX(Settings!$F$6:$F$19,MATCH(Rota!U19,Settings!$E$6:$E$19,0)),"No")="Yes"),6+Rota!V19+MOD(Rota!W19-Rota!V19,1),"")</f>
        <v/>
      </c>
      <c r="W19">
        <f>IF(AND(ISNUMBER(P19),ISNUMBER(J19)),(J19-P19)*24,"")</f>
        <v/>
      </c>
      <c r="X19">
        <f>IF(AND(ISNUMBER(Q19),ISNUMBER(K19)),(K19-Q19)*24,"")</f>
        <v/>
      </c>
      <c r="Y19">
        <f>IF(AND(ISNUMBER(R19),ISNUMBER(L19)),(L19-R19)*24,"")</f>
        <v/>
      </c>
      <c r="Z19">
        <f>IF(AND(ISNUMBER(S19),ISNUMBER(M19)),(M19-S19)*24,"")</f>
        <v/>
      </c>
      <c r="AA19">
        <f>IF(AND(ISNUMBER(T19),ISNUMBER(N19)),(N19-T19)*24,"")</f>
        <v/>
      </c>
      <c r="AB19">
        <f>IF(AND(ISNUMBER(U19),ISNUMBER(O19)),(O19-U19)*24,"")</f>
        <v/>
      </c>
    </row>
    <row r="20">
      <c r="B20">
        <f>IF(AND(Rota!C20&lt;&gt;"",ISNUMBER(Rota!D20),ISNUMBER(Rota!E20),IFERROR(INDEX(Settings!$F$6:$F$19,MATCH(Rota!C20,Settings!$E$6:$E$19,0)),"No")="Yes"),MAX(0,MOD(Rota!E20-Rota!D20,1)*24-IF(MOD(Rota!E20-Rota!D20,1)*24&gt;Settings!$I$9,Settings!$I$8/60,0)),0)</f>
        <v/>
      </c>
      <c r="C20">
        <f>IF(AND(Rota!F20&lt;&gt;"",ISNUMBER(Rota!G20),ISNUMBER(Rota!H20),IFERROR(INDEX(Settings!$F$6:$F$19,MATCH(Rota!F20,Settings!$E$6:$E$19,0)),"No")="Yes"),MAX(0,MOD(Rota!H20-Rota!G20,1)*24-IF(MOD(Rota!H20-Rota!G20,1)*24&gt;Settings!$I$9,Settings!$I$8/60,0)),0)</f>
        <v/>
      </c>
      <c r="D20">
        <f>IF(AND(Rota!I20&lt;&gt;"",ISNUMBER(Rota!J20),ISNUMBER(Rota!K20),IFERROR(INDEX(Settings!$F$6:$F$19,MATCH(Rota!I20,Settings!$E$6:$E$19,0)),"No")="Yes"),MAX(0,MOD(Rota!K20-Rota!J20,1)*24-IF(MOD(Rota!K20-Rota!J20,1)*24&gt;Settings!$I$9,Settings!$I$8/60,0)),0)</f>
        <v/>
      </c>
      <c r="E20">
        <f>IF(AND(Rota!L20&lt;&gt;"",ISNUMBER(Rota!M20),ISNUMBER(Rota!N20),IFERROR(INDEX(Settings!$F$6:$F$19,MATCH(Rota!L20,Settings!$E$6:$E$19,0)),"No")="Yes"),MAX(0,MOD(Rota!N20-Rota!M20,1)*24-IF(MOD(Rota!N20-Rota!M20,1)*24&gt;Settings!$I$9,Settings!$I$8/60,0)),0)</f>
        <v/>
      </c>
      <c r="F20">
        <f>IF(AND(Rota!O20&lt;&gt;"",ISNUMBER(Rota!P20),ISNUMBER(Rota!Q20),IFERROR(INDEX(Settings!$F$6:$F$19,MATCH(Rota!O20,Settings!$E$6:$E$19,0)),"No")="Yes"),MAX(0,MOD(Rota!Q20-Rota!P20,1)*24-IF(MOD(Rota!Q20-Rota!P20,1)*24&gt;Settings!$I$9,Settings!$I$8/60,0)),0)</f>
        <v/>
      </c>
      <c r="G20">
        <f>IF(AND(Rota!R20&lt;&gt;"",ISNUMBER(Rota!S20),ISNUMBER(Rota!T20),IFERROR(INDEX(Settings!$F$6:$F$19,MATCH(Rota!R20,Settings!$E$6:$E$19,0)),"No")="Yes"),MAX(0,MOD(Rota!T20-Rota!S20,1)*24-IF(MOD(Rota!T20-Rota!S20,1)*24&gt;Settings!$I$9,Settings!$I$8/60,0)),0)</f>
        <v/>
      </c>
      <c r="H20">
        <f>IF(AND(Rota!U20&lt;&gt;"",ISNUMBER(Rota!V20),ISNUMBER(Rota!W20),IFERROR(INDEX(Settings!$F$6:$F$19,MATCH(Rota!U20,Settings!$E$6:$E$19,0)),"No")="Yes"),MAX(0,MOD(Rota!W20-Rota!V20,1)*24-IF(MOD(Rota!W20-Rota!V20,1)*24&gt;Settings!$I$9,Settings!$I$8/60,0)),0)</f>
        <v/>
      </c>
      <c r="I20">
        <f>IF(AND(Rota!C20&lt;&gt;"",ISNUMBER(Rota!D20),ISNUMBER(Rota!E20),IFERROR(INDEX(Settings!$F$6:$F$19,MATCH(Rota!C20,Settings!$E$6:$E$19,0)),"No")="Yes"),0+Rota!D20,"")</f>
        <v/>
      </c>
      <c r="J20">
        <f>IF(AND(Rota!F20&lt;&gt;"",ISNUMBER(Rota!G20),ISNUMBER(Rota!H20),IFERROR(INDEX(Settings!$F$6:$F$19,MATCH(Rota!F20,Settings!$E$6:$E$19,0)),"No")="Yes"),1+Rota!G20,"")</f>
        <v/>
      </c>
      <c r="K20">
        <f>IF(AND(Rota!I20&lt;&gt;"",ISNUMBER(Rota!J20),ISNUMBER(Rota!K20),IFERROR(INDEX(Settings!$F$6:$F$19,MATCH(Rota!I20,Settings!$E$6:$E$19,0)),"No")="Yes"),2+Rota!J20,"")</f>
        <v/>
      </c>
      <c r="L20">
        <f>IF(AND(Rota!L20&lt;&gt;"",ISNUMBER(Rota!M20),ISNUMBER(Rota!N20),IFERROR(INDEX(Settings!$F$6:$F$19,MATCH(Rota!L20,Settings!$E$6:$E$19,0)),"No")="Yes"),3+Rota!M20,"")</f>
        <v/>
      </c>
      <c r="M20">
        <f>IF(AND(Rota!O20&lt;&gt;"",ISNUMBER(Rota!P20),ISNUMBER(Rota!Q20),IFERROR(INDEX(Settings!$F$6:$F$19,MATCH(Rota!O20,Settings!$E$6:$E$19,0)),"No")="Yes"),4+Rota!P20,"")</f>
        <v/>
      </c>
      <c r="N20">
        <f>IF(AND(Rota!R20&lt;&gt;"",ISNUMBER(Rota!S20),ISNUMBER(Rota!T20),IFERROR(INDEX(Settings!$F$6:$F$19,MATCH(Rota!R20,Settings!$E$6:$E$19,0)),"No")="Yes"),5+Rota!S20,"")</f>
        <v/>
      </c>
      <c r="O20">
        <f>IF(AND(Rota!U20&lt;&gt;"",ISNUMBER(Rota!V20),ISNUMBER(Rota!W20),IFERROR(INDEX(Settings!$F$6:$F$19,MATCH(Rota!U20,Settings!$E$6:$E$19,0)),"No")="Yes"),6+Rota!V20,"")</f>
        <v/>
      </c>
      <c r="P20">
        <f>IF(AND(Rota!C20&lt;&gt;"",ISNUMBER(Rota!D20),ISNUMBER(Rota!E20),IFERROR(INDEX(Settings!$F$6:$F$19,MATCH(Rota!C20,Settings!$E$6:$E$19,0)),"No")="Yes"),0+Rota!D20+MOD(Rota!E20-Rota!D20,1),"")</f>
        <v/>
      </c>
      <c r="Q20">
        <f>IF(AND(Rota!F20&lt;&gt;"",ISNUMBER(Rota!G20),ISNUMBER(Rota!H20),IFERROR(INDEX(Settings!$F$6:$F$19,MATCH(Rota!F20,Settings!$E$6:$E$19,0)),"No")="Yes"),1+Rota!G20+MOD(Rota!H20-Rota!G20,1),"")</f>
        <v/>
      </c>
      <c r="R20">
        <f>IF(AND(Rota!I20&lt;&gt;"",ISNUMBER(Rota!J20),ISNUMBER(Rota!K20),IFERROR(INDEX(Settings!$F$6:$F$19,MATCH(Rota!I20,Settings!$E$6:$E$19,0)),"No")="Yes"),2+Rota!J20+MOD(Rota!K20-Rota!J20,1),"")</f>
        <v/>
      </c>
      <c r="S20">
        <f>IF(AND(Rota!L20&lt;&gt;"",ISNUMBER(Rota!M20),ISNUMBER(Rota!N20),IFERROR(INDEX(Settings!$F$6:$F$19,MATCH(Rota!L20,Settings!$E$6:$E$19,0)),"No")="Yes"),3+Rota!M20+MOD(Rota!N20-Rota!M20,1),"")</f>
        <v/>
      </c>
      <c r="T20">
        <f>IF(AND(Rota!O20&lt;&gt;"",ISNUMBER(Rota!P20),ISNUMBER(Rota!Q20),IFERROR(INDEX(Settings!$F$6:$F$19,MATCH(Rota!O20,Settings!$E$6:$E$19,0)),"No")="Yes"),4+Rota!P20+MOD(Rota!Q20-Rota!P20,1),"")</f>
        <v/>
      </c>
      <c r="U20">
        <f>IF(AND(Rota!R20&lt;&gt;"",ISNUMBER(Rota!S20),ISNUMBER(Rota!T20),IFERROR(INDEX(Settings!$F$6:$F$19,MATCH(Rota!R20,Settings!$E$6:$E$19,0)),"No")="Yes"),5+Rota!S20+MOD(Rota!T20-Rota!S20,1),"")</f>
        <v/>
      </c>
      <c r="V20">
        <f>IF(AND(Rota!U20&lt;&gt;"",ISNUMBER(Rota!V20),ISNUMBER(Rota!W20),IFERROR(INDEX(Settings!$F$6:$F$19,MATCH(Rota!U20,Settings!$E$6:$E$19,0)),"No")="Yes"),6+Rota!V20+MOD(Rota!W20-Rota!V20,1),"")</f>
        <v/>
      </c>
      <c r="W20">
        <f>IF(AND(ISNUMBER(P20),ISNUMBER(J20)),(J20-P20)*24,"")</f>
        <v/>
      </c>
      <c r="X20">
        <f>IF(AND(ISNUMBER(Q20),ISNUMBER(K20)),(K20-Q20)*24,"")</f>
        <v/>
      </c>
      <c r="Y20">
        <f>IF(AND(ISNUMBER(R20),ISNUMBER(L20)),(L20-R20)*24,"")</f>
        <v/>
      </c>
      <c r="Z20">
        <f>IF(AND(ISNUMBER(S20),ISNUMBER(M20)),(M20-S20)*24,"")</f>
        <v/>
      </c>
      <c r="AA20">
        <f>IF(AND(ISNUMBER(T20),ISNUMBER(N20)),(N20-T20)*24,"")</f>
        <v/>
      </c>
      <c r="AB20">
        <f>IF(AND(ISNUMBER(U20),ISNUMBER(O20)),(O20-U20)*24,"")</f>
        <v/>
      </c>
    </row>
    <row r="21">
      <c r="B21">
        <f>IF(AND(Rota!C21&lt;&gt;"",ISNUMBER(Rota!D21),ISNUMBER(Rota!E21),IFERROR(INDEX(Settings!$F$6:$F$19,MATCH(Rota!C21,Settings!$E$6:$E$19,0)),"No")="Yes"),MAX(0,MOD(Rota!E21-Rota!D21,1)*24-IF(MOD(Rota!E21-Rota!D21,1)*24&gt;Settings!$I$9,Settings!$I$8/60,0)),0)</f>
        <v/>
      </c>
      <c r="C21">
        <f>IF(AND(Rota!F21&lt;&gt;"",ISNUMBER(Rota!G21),ISNUMBER(Rota!H21),IFERROR(INDEX(Settings!$F$6:$F$19,MATCH(Rota!F21,Settings!$E$6:$E$19,0)),"No")="Yes"),MAX(0,MOD(Rota!H21-Rota!G21,1)*24-IF(MOD(Rota!H21-Rota!G21,1)*24&gt;Settings!$I$9,Settings!$I$8/60,0)),0)</f>
        <v/>
      </c>
      <c r="D21">
        <f>IF(AND(Rota!I21&lt;&gt;"",ISNUMBER(Rota!J21),ISNUMBER(Rota!K21),IFERROR(INDEX(Settings!$F$6:$F$19,MATCH(Rota!I21,Settings!$E$6:$E$19,0)),"No")="Yes"),MAX(0,MOD(Rota!K21-Rota!J21,1)*24-IF(MOD(Rota!K21-Rota!J21,1)*24&gt;Settings!$I$9,Settings!$I$8/60,0)),0)</f>
        <v/>
      </c>
      <c r="E21">
        <f>IF(AND(Rota!L21&lt;&gt;"",ISNUMBER(Rota!M21),ISNUMBER(Rota!N21),IFERROR(INDEX(Settings!$F$6:$F$19,MATCH(Rota!L21,Settings!$E$6:$E$19,0)),"No")="Yes"),MAX(0,MOD(Rota!N21-Rota!M21,1)*24-IF(MOD(Rota!N21-Rota!M21,1)*24&gt;Settings!$I$9,Settings!$I$8/60,0)),0)</f>
        <v/>
      </c>
      <c r="F21">
        <f>IF(AND(Rota!O21&lt;&gt;"",ISNUMBER(Rota!P21),ISNUMBER(Rota!Q21),IFERROR(INDEX(Settings!$F$6:$F$19,MATCH(Rota!O21,Settings!$E$6:$E$19,0)),"No")="Yes"),MAX(0,MOD(Rota!Q21-Rota!P21,1)*24-IF(MOD(Rota!Q21-Rota!P21,1)*24&gt;Settings!$I$9,Settings!$I$8/60,0)),0)</f>
        <v/>
      </c>
      <c r="G21">
        <f>IF(AND(Rota!R21&lt;&gt;"",ISNUMBER(Rota!S21),ISNUMBER(Rota!T21),IFERROR(INDEX(Settings!$F$6:$F$19,MATCH(Rota!R21,Settings!$E$6:$E$19,0)),"No")="Yes"),MAX(0,MOD(Rota!T21-Rota!S21,1)*24-IF(MOD(Rota!T21-Rota!S21,1)*24&gt;Settings!$I$9,Settings!$I$8/60,0)),0)</f>
        <v/>
      </c>
      <c r="H21">
        <f>IF(AND(Rota!U21&lt;&gt;"",ISNUMBER(Rota!V21),ISNUMBER(Rota!W21),IFERROR(INDEX(Settings!$F$6:$F$19,MATCH(Rota!U21,Settings!$E$6:$E$19,0)),"No")="Yes"),MAX(0,MOD(Rota!W21-Rota!V21,1)*24-IF(MOD(Rota!W21-Rota!V21,1)*24&gt;Settings!$I$9,Settings!$I$8/60,0)),0)</f>
        <v/>
      </c>
      <c r="I21">
        <f>IF(AND(Rota!C21&lt;&gt;"",ISNUMBER(Rota!D21),ISNUMBER(Rota!E21),IFERROR(INDEX(Settings!$F$6:$F$19,MATCH(Rota!C21,Settings!$E$6:$E$19,0)),"No")="Yes"),0+Rota!D21,"")</f>
        <v/>
      </c>
      <c r="J21">
        <f>IF(AND(Rota!F21&lt;&gt;"",ISNUMBER(Rota!G21),ISNUMBER(Rota!H21),IFERROR(INDEX(Settings!$F$6:$F$19,MATCH(Rota!F21,Settings!$E$6:$E$19,0)),"No")="Yes"),1+Rota!G21,"")</f>
        <v/>
      </c>
      <c r="K21">
        <f>IF(AND(Rota!I21&lt;&gt;"",ISNUMBER(Rota!J21),ISNUMBER(Rota!K21),IFERROR(INDEX(Settings!$F$6:$F$19,MATCH(Rota!I21,Settings!$E$6:$E$19,0)),"No")="Yes"),2+Rota!J21,"")</f>
        <v/>
      </c>
      <c r="L21">
        <f>IF(AND(Rota!L21&lt;&gt;"",ISNUMBER(Rota!M21),ISNUMBER(Rota!N21),IFERROR(INDEX(Settings!$F$6:$F$19,MATCH(Rota!L21,Settings!$E$6:$E$19,0)),"No")="Yes"),3+Rota!M21,"")</f>
        <v/>
      </c>
      <c r="M21">
        <f>IF(AND(Rota!O21&lt;&gt;"",ISNUMBER(Rota!P21),ISNUMBER(Rota!Q21),IFERROR(INDEX(Settings!$F$6:$F$19,MATCH(Rota!O21,Settings!$E$6:$E$19,0)),"No")="Yes"),4+Rota!P21,"")</f>
        <v/>
      </c>
      <c r="N21">
        <f>IF(AND(Rota!R21&lt;&gt;"",ISNUMBER(Rota!S21),ISNUMBER(Rota!T21),IFERROR(INDEX(Settings!$F$6:$F$19,MATCH(Rota!R21,Settings!$E$6:$E$19,0)),"No")="Yes"),5+Rota!S21,"")</f>
        <v/>
      </c>
      <c r="O21">
        <f>IF(AND(Rota!U21&lt;&gt;"",ISNUMBER(Rota!V21),ISNUMBER(Rota!W21),IFERROR(INDEX(Settings!$F$6:$F$19,MATCH(Rota!U21,Settings!$E$6:$E$19,0)),"No")="Yes"),6+Rota!V21,"")</f>
        <v/>
      </c>
      <c r="P21">
        <f>IF(AND(Rota!C21&lt;&gt;"",ISNUMBER(Rota!D21),ISNUMBER(Rota!E21),IFERROR(INDEX(Settings!$F$6:$F$19,MATCH(Rota!C21,Settings!$E$6:$E$19,0)),"No")="Yes"),0+Rota!D21+MOD(Rota!E21-Rota!D21,1),"")</f>
        <v/>
      </c>
      <c r="Q21">
        <f>IF(AND(Rota!F21&lt;&gt;"",ISNUMBER(Rota!G21),ISNUMBER(Rota!H21),IFERROR(INDEX(Settings!$F$6:$F$19,MATCH(Rota!F21,Settings!$E$6:$E$19,0)),"No")="Yes"),1+Rota!G21+MOD(Rota!H21-Rota!G21,1),"")</f>
        <v/>
      </c>
      <c r="R21">
        <f>IF(AND(Rota!I21&lt;&gt;"",ISNUMBER(Rota!J21),ISNUMBER(Rota!K21),IFERROR(INDEX(Settings!$F$6:$F$19,MATCH(Rota!I21,Settings!$E$6:$E$19,0)),"No")="Yes"),2+Rota!J21+MOD(Rota!K21-Rota!J21,1),"")</f>
        <v/>
      </c>
      <c r="S21">
        <f>IF(AND(Rota!L21&lt;&gt;"",ISNUMBER(Rota!M21),ISNUMBER(Rota!N21),IFERROR(INDEX(Settings!$F$6:$F$19,MATCH(Rota!L21,Settings!$E$6:$E$19,0)),"No")="Yes"),3+Rota!M21+MOD(Rota!N21-Rota!M21,1),"")</f>
        <v/>
      </c>
      <c r="T21">
        <f>IF(AND(Rota!O21&lt;&gt;"",ISNUMBER(Rota!P21),ISNUMBER(Rota!Q21),IFERROR(INDEX(Settings!$F$6:$F$19,MATCH(Rota!O21,Settings!$E$6:$E$19,0)),"No")="Yes"),4+Rota!P21+MOD(Rota!Q21-Rota!P21,1),"")</f>
        <v/>
      </c>
      <c r="U21">
        <f>IF(AND(Rota!R21&lt;&gt;"",ISNUMBER(Rota!S21),ISNUMBER(Rota!T21),IFERROR(INDEX(Settings!$F$6:$F$19,MATCH(Rota!R21,Settings!$E$6:$E$19,0)),"No")="Yes"),5+Rota!S21+MOD(Rota!T21-Rota!S21,1),"")</f>
        <v/>
      </c>
      <c r="V21">
        <f>IF(AND(Rota!U21&lt;&gt;"",ISNUMBER(Rota!V21),ISNUMBER(Rota!W21),IFERROR(INDEX(Settings!$F$6:$F$19,MATCH(Rota!U21,Settings!$E$6:$E$19,0)),"No")="Yes"),6+Rota!V21+MOD(Rota!W21-Rota!V21,1),"")</f>
        <v/>
      </c>
      <c r="W21">
        <f>IF(AND(ISNUMBER(P21),ISNUMBER(J21)),(J21-P21)*24,"")</f>
        <v/>
      </c>
      <c r="X21">
        <f>IF(AND(ISNUMBER(Q21),ISNUMBER(K21)),(K21-Q21)*24,"")</f>
        <v/>
      </c>
      <c r="Y21">
        <f>IF(AND(ISNUMBER(R21),ISNUMBER(L21)),(L21-R21)*24,"")</f>
        <v/>
      </c>
      <c r="Z21">
        <f>IF(AND(ISNUMBER(S21),ISNUMBER(M21)),(M21-S21)*24,"")</f>
        <v/>
      </c>
      <c r="AA21">
        <f>IF(AND(ISNUMBER(T21),ISNUMBER(N21)),(N21-T21)*24,"")</f>
        <v/>
      </c>
      <c r="AB21">
        <f>IF(AND(ISNUMBER(U21),ISNUMBER(O21)),(O21-U21)*24,"")</f>
        <v/>
      </c>
    </row>
    <row r="22">
      <c r="B22">
        <f>IF(AND(Rota!C22&lt;&gt;"",ISNUMBER(Rota!D22),ISNUMBER(Rota!E22),IFERROR(INDEX(Settings!$F$6:$F$19,MATCH(Rota!C22,Settings!$E$6:$E$19,0)),"No")="Yes"),MAX(0,MOD(Rota!E22-Rota!D22,1)*24-IF(MOD(Rota!E22-Rota!D22,1)*24&gt;Settings!$I$9,Settings!$I$8/60,0)),0)</f>
        <v/>
      </c>
      <c r="C22">
        <f>IF(AND(Rota!F22&lt;&gt;"",ISNUMBER(Rota!G22),ISNUMBER(Rota!H22),IFERROR(INDEX(Settings!$F$6:$F$19,MATCH(Rota!F22,Settings!$E$6:$E$19,0)),"No")="Yes"),MAX(0,MOD(Rota!H22-Rota!G22,1)*24-IF(MOD(Rota!H22-Rota!G22,1)*24&gt;Settings!$I$9,Settings!$I$8/60,0)),0)</f>
        <v/>
      </c>
      <c r="D22">
        <f>IF(AND(Rota!I22&lt;&gt;"",ISNUMBER(Rota!J22),ISNUMBER(Rota!K22),IFERROR(INDEX(Settings!$F$6:$F$19,MATCH(Rota!I22,Settings!$E$6:$E$19,0)),"No")="Yes"),MAX(0,MOD(Rota!K22-Rota!J22,1)*24-IF(MOD(Rota!K22-Rota!J22,1)*24&gt;Settings!$I$9,Settings!$I$8/60,0)),0)</f>
        <v/>
      </c>
      <c r="E22">
        <f>IF(AND(Rota!L22&lt;&gt;"",ISNUMBER(Rota!M22),ISNUMBER(Rota!N22),IFERROR(INDEX(Settings!$F$6:$F$19,MATCH(Rota!L22,Settings!$E$6:$E$19,0)),"No")="Yes"),MAX(0,MOD(Rota!N22-Rota!M22,1)*24-IF(MOD(Rota!N22-Rota!M22,1)*24&gt;Settings!$I$9,Settings!$I$8/60,0)),0)</f>
        <v/>
      </c>
      <c r="F22">
        <f>IF(AND(Rota!O22&lt;&gt;"",ISNUMBER(Rota!P22),ISNUMBER(Rota!Q22),IFERROR(INDEX(Settings!$F$6:$F$19,MATCH(Rota!O22,Settings!$E$6:$E$19,0)),"No")="Yes"),MAX(0,MOD(Rota!Q22-Rota!P22,1)*24-IF(MOD(Rota!Q22-Rota!P22,1)*24&gt;Settings!$I$9,Settings!$I$8/60,0)),0)</f>
        <v/>
      </c>
      <c r="G22">
        <f>IF(AND(Rota!R22&lt;&gt;"",ISNUMBER(Rota!S22),ISNUMBER(Rota!T22),IFERROR(INDEX(Settings!$F$6:$F$19,MATCH(Rota!R22,Settings!$E$6:$E$19,0)),"No")="Yes"),MAX(0,MOD(Rota!T22-Rota!S22,1)*24-IF(MOD(Rota!T22-Rota!S22,1)*24&gt;Settings!$I$9,Settings!$I$8/60,0)),0)</f>
        <v/>
      </c>
      <c r="H22">
        <f>IF(AND(Rota!U22&lt;&gt;"",ISNUMBER(Rota!V22),ISNUMBER(Rota!W22),IFERROR(INDEX(Settings!$F$6:$F$19,MATCH(Rota!U22,Settings!$E$6:$E$19,0)),"No")="Yes"),MAX(0,MOD(Rota!W22-Rota!V22,1)*24-IF(MOD(Rota!W22-Rota!V22,1)*24&gt;Settings!$I$9,Settings!$I$8/60,0)),0)</f>
        <v/>
      </c>
      <c r="I22">
        <f>IF(AND(Rota!C22&lt;&gt;"",ISNUMBER(Rota!D22),ISNUMBER(Rota!E22),IFERROR(INDEX(Settings!$F$6:$F$19,MATCH(Rota!C22,Settings!$E$6:$E$19,0)),"No")="Yes"),0+Rota!D22,"")</f>
        <v/>
      </c>
      <c r="J22">
        <f>IF(AND(Rota!F22&lt;&gt;"",ISNUMBER(Rota!G22),ISNUMBER(Rota!H22),IFERROR(INDEX(Settings!$F$6:$F$19,MATCH(Rota!F22,Settings!$E$6:$E$19,0)),"No")="Yes"),1+Rota!G22,"")</f>
        <v/>
      </c>
      <c r="K22">
        <f>IF(AND(Rota!I22&lt;&gt;"",ISNUMBER(Rota!J22),ISNUMBER(Rota!K22),IFERROR(INDEX(Settings!$F$6:$F$19,MATCH(Rota!I22,Settings!$E$6:$E$19,0)),"No")="Yes"),2+Rota!J22,"")</f>
        <v/>
      </c>
      <c r="L22">
        <f>IF(AND(Rota!L22&lt;&gt;"",ISNUMBER(Rota!M22),ISNUMBER(Rota!N22),IFERROR(INDEX(Settings!$F$6:$F$19,MATCH(Rota!L22,Settings!$E$6:$E$19,0)),"No")="Yes"),3+Rota!M22,"")</f>
        <v/>
      </c>
      <c r="M22">
        <f>IF(AND(Rota!O22&lt;&gt;"",ISNUMBER(Rota!P22),ISNUMBER(Rota!Q22),IFERROR(INDEX(Settings!$F$6:$F$19,MATCH(Rota!O22,Settings!$E$6:$E$19,0)),"No")="Yes"),4+Rota!P22,"")</f>
        <v/>
      </c>
      <c r="N22">
        <f>IF(AND(Rota!R22&lt;&gt;"",ISNUMBER(Rota!S22),ISNUMBER(Rota!T22),IFERROR(INDEX(Settings!$F$6:$F$19,MATCH(Rota!R22,Settings!$E$6:$E$19,0)),"No")="Yes"),5+Rota!S22,"")</f>
        <v/>
      </c>
      <c r="O22">
        <f>IF(AND(Rota!U22&lt;&gt;"",ISNUMBER(Rota!V22),ISNUMBER(Rota!W22),IFERROR(INDEX(Settings!$F$6:$F$19,MATCH(Rota!U22,Settings!$E$6:$E$19,0)),"No")="Yes"),6+Rota!V22,"")</f>
        <v/>
      </c>
      <c r="P22">
        <f>IF(AND(Rota!C22&lt;&gt;"",ISNUMBER(Rota!D22),ISNUMBER(Rota!E22),IFERROR(INDEX(Settings!$F$6:$F$19,MATCH(Rota!C22,Settings!$E$6:$E$19,0)),"No")="Yes"),0+Rota!D22+MOD(Rota!E22-Rota!D22,1),"")</f>
        <v/>
      </c>
      <c r="Q22">
        <f>IF(AND(Rota!F22&lt;&gt;"",ISNUMBER(Rota!G22),ISNUMBER(Rota!H22),IFERROR(INDEX(Settings!$F$6:$F$19,MATCH(Rota!F22,Settings!$E$6:$E$19,0)),"No")="Yes"),1+Rota!G22+MOD(Rota!H22-Rota!G22,1),"")</f>
        <v/>
      </c>
      <c r="R22">
        <f>IF(AND(Rota!I22&lt;&gt;"",ISNUMBER(Rota!J22),ISNUMBER(Rota!K22),IFERROR(INDEX(Settings!$F$6:$F$19,MATCH(Rota!I22,Settings!$E$6:$E$19,0)),"No")="Yes"),2+Rota!J22+MOD(Rota!K22-Rota!J22,1),"")</f>
        <v/>
      </c>
      <c r="S22">
        <f>IF(AND(Rota!L22&lt;&gt;"",ISNUMBER(Rota!M22),ISNUMBER(Rota!N22),IFERROR(INDEX(Settings!$F$6:$F$19,MATCH(Rota!L22,Settings!$E$6:$E$19,0)),"No")="Yes"),3+Rota!M22+MOD(Rota!N22-Rota!M22,1),"")</f>
        <v/>
      </c>
      <c r="T22">
        <f>IF(AND(Rota!O22&lt;&gt;"",ISNUMBER(Rota!P22),ISNUMBER(Rota!Q22),IFERROR(INDEX(Settings!$F$6:$F$19,MATCH(Rota!O22,Settings!$E$6:$E$19,0)),"No")="Yes"),4+Rota!P22+MOD(Rota!Q22-Rota!P22,1),"")</f>
        <v/>
      </c>
      <c r="U22">
        <f>IF(AND(Rota!R22&lt;&gt;"",ISNUMBER(Rota!S22),ISNUMBER(Rota!T22),IFERROR(INDEX(Settings!$F$6:$F$19,MATCH(Rota!R22,Settings!$E$6:$E$19,0)),"No")="Yes"),5+Rota!S22+MOD(Rota!T22-Rota!S22,1),"")</f>
        <v/>
      </c>
      <c r="V22">
        <f>IF(AND(Rota!U22&lt;&gt;"",ISNUMBER(Rota!V22),ISNUMBER(Rota!W22),IFERROR(INDEX(Settings!$F$6:$F$19,MATCH(Rota!U22,Settings!$E$6:$E$19,0)),"No")="Yes"),6+Rota!V22+MOD(Rota!W22-Rota!V22,1),"")</f>
        <v/>
      </c>
      <c r="W22">
        <f>IF(AND(ISNUMBER(P22),ISNUMBER(J22)),(J22-P22)*24,"")</f>
        <v/>
      </c>
      <c r="X22">
        <f>IF(AND(ISNUMBER(Q22),ISNUMBER(K22)),(K22-Q22)*24,"")</f>
        <v/>
      </c>
      <c r="Y22">
        <f>IF(AND(ISNUMBER(R22),ISNUMBER(L22)),(L22-R22)*24,"")</f>
        <v/>
      </c>
      <c r="Z22">
        <f>IF(AND(ISNUMBER(S22),ISNUMBER(M22)),(M22-S22)*24,"")</f>
        <v/>
      </c>
      <c r="AA22">
        <f>IF(AND(ISNUMBER(T22),ISNUMBER(N22)),(N22-T22)*24,"")</f>
        <v/>
      </c>
      <c r="AB22">
        <f>IF(AND(ISNUMBER(U22),ISNUMBER(O22)),(O22-U22)*24,"")</f>
        <v/>
      </c>
    </row>
    <row r="23">
      <c r="B23">
        <f>IF(AND(Rota!C23&lt;&gt;"",ISNUMBER(Rota!D23),ISNUMBER(Rota!E23),IFERROR(INDEX(Settings!$F$6:$F$19,MATCH(Rota!C23,Settings!$E$6:$E$19,0)),"No")="Yes"),MAX(0,MOD(Rota!E23-Rota!D23,1)*24-IF(MOD(Rota!E23-Rota!D23,1)*24&gt;Settings!$I$9,Settings!$I$8/60,0)),0)</f>
        <v/>
      </c>
      <c r="C23">
        <f>IF(AND(Rota!F23&lt;&gt;"",ISNUMBER(Rota!G23),ISNUMBER(Rota!H23),IFERROR(INDEX(Settings!$F$6:$F$19,MATCH(Rota!F23,Settings!$E$6:$E$19,0)),"No")="Yes"),MAX(0,MOD(Rota!H23-Rota!G23,1)*24-IF(MOD(Rota!H23-Rota!G23,1)*24&gt;Settings!$I$9,Settings!$I$8/60,0)),0)</f>
        <v/>
      </c>
      <c r="D23">
        <f>IF(AND(Rota!I23&lt;&gt;"",ISNUMBER(Rota!J23),ISNUMBER(Rota!K23),IFERROR(INDEX(Settings!$F$6:$F$19,MATCH(Rota!I23,Settings!$E$6:$E$19,0)),"No")="Yes"),MAX(0,MOD(Rota!K23-Rota!J23,1)*24-IF(MOD(Rota!K23-Rota!J23,1)*24&gt;Settings!$I$9,Settings!$I$8/60,0)),0)</f>
        <v/>
      </c>
      <c r="E23">
        <f>IF(AND(Rota!L23&lt;&gt;"",ISNUMBER(Rota!M23),ISNUMBER(Rota!N23),IFERROR(INDEX(Settings!$F$6:$F$19,MATCH(Rota!L23,Settings!$E$6:$E$19,0)),"No")="Yes"),MAX(0,MOD(Rota!N23-Rota!M23,1)*24-IF(MOD(Rota!N23-Rota!M23,1)*24&gt;Settings!$I$9,Settings!$I$8/60,0)),0)</f>
        <v/>
      </c>
      <c r="F23">
        <f>IF(AND(Rota!O23&lt;&gt;"",ISNUMBER(Rota!P23),ISNUMBER(Rota!Q23),IFERROR(INDEX(Settings!$F$6:$F$19,MATCH(Rota!O23,Settings!$E$6:$E$19,0)),"No")="Yes"),MAX(0,MOD(Rota!Q23-Rota!P23,1)*24-IF(MOD(Rota!Q23-Rota!P23,1)*24&gt;Settings!$I$9,Settings!$I$8/60,0)),0)</f>
        <v/>
      </c>
      <c r="G23">
        <f>IF(AND(Rota!R23&lt;&gt;"",ISNUMBER(Rota!S23),ISNUMBER(Rota!T23),IFERROR(INDEX(Settings!$F$6:$F$19,MATCH(Rota!R23,Settings!$E$6:$E$19,0)),"No")="Yes"),MAX(0,MOD(Rota!T23-Rota!S23,1)*24-IF(MOD(Rota!T23-Rota!S23,1)*24&gt;Settings!$I$9,Settings!$I$8/60,0)),0)</f>
        <v/>
      </c>
      <c r="H23">
        <f>IF(AND(Rota!U23&lt;&gt;"",ISNUMBER(Rota!V23),ISNUMBER(Rota!W23),IFERROR(INDEX(Settings!$F$6:$F$19,MATCH(Rota!U23,Settings!$E$6:$E$19,0)),"No")="Yes"),MAX(0,MOD(Rota!W23-Rota!V23,1)*24-IF(MOD(Rota!W23-Rota!V23,1)*24&gt;Settings!$I$9,Settings!$I$8/60,0)),0)</f>
        <v/>
      </c>
      <c r="I23">
        <f>IF(AND(Rota!C23&lt;&gt;"",ISNUMBER(Rota!D23),ISNUMBER(Rota!E23),IFERROR(INDEX(Settings!$F$6:$F$19,MATCH(Rota!C23,Settings!$E$6:$E$19,0)),"No")="Yes"),0+Rota!D23,"")</f>
        <v/>
      </c>
      <c r="J23">
        <f>IF(AND(Rota!F23&lt;&gt;"",ISNUMBER(Rota!G23),ISNUMBER(Rota!H23),IFERROR(INDEX(Settings!$F$6:$F$19,MATCH(Rota!F23,Settings!$E$6:$E$19,0)),"No")="Yes"),1+Rota!G23,"")</f>
        <v/>
      </c>
      <c r="K23">
        <f>IF(AND(Rota!I23&lt;&gt;"",ISNUMBER(Rota!J23),ISNUMBER(Rota!K23),IFERROR(INDEX(Settings!$F$6:$F$19,MATCH(Rota!I23,Settings!$E$6:$E$19,0)),"No")="Yes"),2+Rota!J23,"")</f>
        <v/>
      </c>
      <c r="L23">
        <f>IF(AND(Rota!L23&lt;&gt;"",ISNUMBER(Rota!M23),ISNUMBER(Rota!N23),IFERROR(INDEX(Settings!$F$6:$F$19,MATCH(Rota!L23,Settings!$E$6:$E$19,0)),"No")="Yes"),3+Rota!M23,"")</f>
        <v/>
      </c>
      <c r="M23">
        <f>IF(AND(Rota!O23&lt;&gt;"",ISNUMBER(Rota!P23),ISNUMBER(Rota!Q23),IFERROR(INDEX(Settings!$F$6:$F$19,MATCH(Rota!O23,Settings!$E$6:$E$19,0)),"No")="Yes"),4+Rota!P23,"")</f>
        <v/>
      </c>
      <c r="N23">
        <f>IF(AND(Rota!R23&lt;&gt;"",ISNUMBER(Rota!S23),ISNUMBER(Rota!T23),IFERROR(INDEX(Settings!$F$6:$F$19,MATCH(Rota!R23,Settings!$E$6:$E$19,0)),"No")="Yes"),5+Rota!S23,"")</f>
        <v/>
      </c>
      <c r="O23">
        <f>IF(AND(Rota!U23&lt;&gt;"",ISNUMBER(Rota!V23),ISNUMBER(Rota!W23),IFERROR(INDEX(Settings!$F$6:$F$19,MATCH(Rota!U23,Settings!$E$6:$E$19,0)),"No")="Yes"),6+Rota!V23,"")</f>
        <v/>
      </c>
      <c r="P23">
        <f>IF(AND(Rota!C23&lt;&gt;"",ISNUMBER(Rota!D23),ISNUMBER(Rota!E23),IFERROR(INDEX(Settings!$F$6:$F$19,MATCH(Rota!C23,Settings!$E$6:$E$19,0)),"No")="Yes"),0+Rota!D23+MOD(Rota!E23-Rota!D23,1),"")</f>
        <v/>
      </c>
      <c r="Q23">
        <f>IF(AND(Rota!F23&lt;&gt;"",ISNUMBER(Rota!G23),ISNUMBER(Rota!H23),IFERROR(INDEX(Settings!$F$6:$F$19,MATCH(Rota!F23,Settings!$E$6:$E$19,0)),"No")="Yes"),1+Rota!G23+MOD(Rota!H23-Rota!G23,1),"")</f>
        <v/>
      </c>
      <c r="R23">
        <f>IF(AND(Rota!I23&lt;&gt;"",ISNUMBER(Rota!J23),ISNUMBER(Rota!K23),IFERROR(INDEX(Settings!$F$6:$F$19,MATCH(Rota!I23,Settings!$E$6:$E$19,0)),"No")="Yes"),2+Rota!J23+MOD(Rota!K23-Rota!J23,1),"")</f>
        <v/>
      </c>
      <c r="S23">
        <f>IF(AND(Rota!L23&lt;&gt;"",ISNUMBER(Rota!M23),ISNUMBER(Rota!N23),IFERROR(INDEX(Settings!$F$6:$F$19,MATCH(Rota!L23,Settings!$E$6:$E$19,0)),"No")="Yes"),3+Rota!M23+MOD(Rota!N23-Rota!M23,1),"")</f>
        <v/>
      </c>
      <c r="T23">
        <f>IF(AND(Rota!O23&lt;&gt;"",ISNUMBER(Rota!P23),ISNUMBER(Rota!Q23),IFERROR(INDEX(Settings!$F$6:$F$19,MATCH(Rota!O23,Settings!$E$6:$E$19,0)),"No")="Yes"),4+Rota!P23+MOD(Rota!Q23-Rota!P23,1),"")</f>
        <v/>
      </c>
      <c r="U23">
        <f>IF(AND(Rota!R23&lt;&gt;"",ISNUMBER(Rota!S23),ISNUMBER(Rota!T23),IFERROR(INDEX(Settings!$F$6:$F$19,MATCH(Rota!R23,Settings!$E$6:$E$19,0)),"No")="Yes"),5+Rota!S23+MOD(Rota!T23-Rota!S23,1),"")</f>
        <v/>
      </c>
      <c r="V23">
        <f>IF(AND(Rota!U23&lt;&gt;"",ISNUMBER(Rota!V23),ISNUMBER(Rota!W23),IFERROR(INDEX(Settings!$F$6:$F$19,MATCH(Rota!U23,Settings!$E$6:$E$19,0)),"No")="Yes"),6+Rota!V23+MOD(Rota!W23-Rota!V23,1),"")</f>
        <v/>
      </c>
      <c r="W23">
        <f>IF(AND(ISNUMBER(P23),ISNUMBER(J23)),(J23-P23)*24,"")</f>
        <v/>
      </c>
      <c r="X23">
        <f>IF(AND(ISNUMBER(Q23),ISNUMBER(K23)),(K23-Q23)*24,"")</f>
        <v/>
      </c>
      <c r="Y23">
        <f>IF(AND(ISNUMBER(R23),ISNUMBER(L23)),(L23-R23)*24,"")</f>
        <v/>
      </c>
      <c r="Z23">
        <f>IF(AND(ISNUMBER(S23),ISNUMBER(M23)),(M23-S23)*24,"")</f>
        <v/>
      </c>
      <c r="AA23">
        <f>IF(AND(ISNUMBER(T23),ISNUMBER(N23)),(N23-T23)*24,"")</f>
        <v/>
      </c>
      <c r="AB23">
        <f>IF(AND(ISNUMBER(U23),ISNUMBER(O23)),(O23-U23)*24,"")</f>
        <v/>
      </c>
    </row>
    <row r="24">
      <c r="B24">
        <f>IF(AND(Rota!C24&lt;&gt;"",ISNUMBER(Rota!D24),ISNUMBER(Rota!E24),IFERROR(INDEX(Settings!$F$6:$F$19,MATCH(Rota!C24,Settings!$E$6:$E$19,0)),"No")="Yes"),MAX(0,MOD(Rota!E24-Rota!D24,1)*24-IF(MOD(Rota!E24-Rota!D24,1)*24&gt;Settings!$I$9,Settings!$I$8/60,0)),0)</f>
        <v/>
      </c>
      <c r="C24">
        <f>IF(AND(Rota!F24&lt;&gt;"",ISNUMBER(Rota!G24),ISNUMBER(Rota!H24),IFERROR(INDEX(Settings!$F$6:$F$19,MATCH(Rota!F24,Settings!$E$6:$E$19,0)),"No")="Yes"),MAX(0,MOD(Rota!H24-Rota!G24,1)*24-IF(MOD(Rota!H24-Rota!G24,1)*24&gt;Settings!$I$9,Settings!$I$8/60,0)),0)</f>
        <v/>
      </c>
      <c r="D24">
        <f>IF(AND(Rota!I24&lt;&gt;"",ISNUMBER(Rota!J24),ISNUMBER(Rota!K24),IFERROR(INDEX(Settings!$F$6:$F$19,MATCH(Rota!I24,Settings!$E$6:$E$19,0)),"No")="Yes"),MAX(0,MOD(Rota!K24-Rota!J24,1)*24-IF(MOD(Rota!K24-Rota!J24,1)*24&gt;Settings!$I$9,Settings!$I$8/60,0)),0)</f>
        <v/>
      </c>
      <c r="E24">
        <f>IF(AND(Rota!L24&lt;&gt;"",ISNUMBER(Rota!M24),ISNUMBER(Rota!N24),IFERROR(INDEX(Settings!$F$6:$F$19,MATCH(Rota!L24,Settings!$E$6:$E$19,0)),"No")="Yes"),MAX(0,MOD(Rota!N24-Rota!M24,1)*24-IF(MOD(Rota!N24-Rota!M24,1)*24&gt;Settings!$I$9,Settings!$I$8/60,0)),0)</f>
        <v/>
      </c>
      <c r="F24">
        <f>IF(AND(Rota!O24&lt;&gt;"",ISNUMBER(Rota!P24),ISNUMBER(Rota!Q24),IFERROR(INDEX(Settings!$F$6:$F$19,MATCH(Rota!O24,Settings!$E$6:$E$19,0)),"No")="Yes"),MAX(0,MOD(Rota!Q24-Rota!P24,1)*24-IF(MOD(Rota!Q24-Rota!P24,1)*24&gt;Settings!$I$9,Settings!$I$8/60,0)),0)</f>
        <v/>
      </c>
      <c r="G24">
        <f>IF(AND(Rota!R24&lt;&gt;"",ISNUMBER(Rota!S24),ISNUMBER(Rota!T24),IFERROR(INDEX(Settings!$F$6:$F$19,MATCH(Rota!R24,Settings!$E$6:$E$19,0)),"No")="Yes"),MAX(0,MOD(Rota!T24-Rota!S24,1)*24-IF(MOD(Rota!T24-Rota!S24,1)*24&gt;Settings!$I$9,Settings!$I$8/60,0)),0)</f>
        <v/>
      </c>
      <c r="H24">
        <f>IF(AND(Rota!U24&lt;&gt;"",ISNUMBER(Rota!V24),ISNUMBER(Rota!W24),IFERROR(INDEX(Settings!$F$6:$F$19,MATCH(Rota!U24,Settings!$E$6:$E$19,0)),"No")="Yes"),MAX(0,MOD(Rota!W24-Rota!V24,1)*24-IF(MOD(Rota!W24-Rota!V24,1)*24&gt;Settings!$I$9,Settings!$I$8/60,0)),0)</f>
        <v/>
      </c>
      <c r="I24">
        <f>IF(AND(Rota!C24&lt;&gt;"",ISNUMBER(Rota!D24),ISNUMBER(Rota!E24),IFERROR(INDEX(Settings!$F$6:$F$19,MATCH(Rota!C24,Settings!$E$6:$E$19,0)),"No")="Yes"),0+Rota!D24,"")</f>
        <v/>
      </c>
      <c r="J24">
        <f>IF(AND(Rota!F24&lt;&gt;"",ISNUMBER(Rota!G24),ISNUMBER(Rota!H24),IFERROR(INDEX(Settings!$F$6:$F$19,MATCH(Rota!F24,Settings!$E$6:$E$19,0)),"No")="Yes"),1+Rota!G24,"")</f>
        <v/>
      </c>
      <c r="K24">
        <f>IF(AND(Rota!I24&lt;&gt;"",ISNUMBER(Rota!J24),ISNUMBER(Rota!K24),IFERROR(INDEX(Settings!$F$6:$F$19,MATCH(Rota!I24,Settings!$E$6:$E$19,0)),"No")="Yes"),2+Rota!J24,"")</f>
        <v/>
      </c>
      <c r="L24">
        <f>IF(AND(Rota!L24&lt;&gt;"",ISNUMBER(Rota!M24),ISNUMBER(Rota!N24),IFERROR(INDEX(Settings!$F$6:$F$19,MATCH(Rota!L24,Settings!$E$6:$E$19,0)),"No")="Yes"),3+Rota!M24,"")</f>
        <v/>
      </c>
      <c r="M24">
        <f>IF(AND(Rota!O24&lt;&gt;"",ISNUMBER(Rota!P24),ISNUMBER(Rota!Q24),IFERROR(INDEX(Settings!$F$6:$F$19,MATCH(Rota!O24,Settings!$E$6:$E$19,0)),"No")="Yes"),4+Rota!P24,"")</f>
        <v/>
      </c>
      <c r="N24">
        <f>IF(AND(Rota!R24&lt;&gt;"",ISNUMBER(Rota!S24),ISNUMBER(Rota!T24),IFERROR(INDEX(Settings!$F$6:$F$19,MATCH(Rota!R24,Settings!$E$6:$E$19,0)),"No")="Yes"),5+Rota!S24,"")</f>
        <v/>
      </c>
      <c r="O24">
        <f>IF(AND(Rota!U24&lt;&gt;"",ISNUMBER(Rota!V24),ISNUMBER(Rota!W24),IFERROR(INDEX(Settings!$F$6:$F$19,MATCH(Rota!U24,Settings!$E$6:$E$19,0)),"No")="Yes"),6+Rota!V24,"")</f>
        <v/>
      </c>
      <c r="P24">
        <f>IF(AND(Rota!C24&lt;&gt;"",ISNUMBER(Rota!D24),ISNUMBER(Rota!E24),IFERROR(INDEX(Settings!$F$6:$F$19,MATCH(Rota!C24,Settings!$E$6:$E$19,0)),"No")="Yes"),0+Rota!D24+MOD(Rota!E24-Rota!D24,1),"")</f>
        <v/>
      </c>
      <c r="Q24">
        <f>IF(AND(Rota!F24&lt;&gt;"",ISNUMBER(Rota!G24),ISNUMBER(Rota!H24),IFERROR(INDEX(Settings!$F$6:$F$19,MATCH(Rota!F24,Settings!$E$6:$E$19,0)),"No")="Yes"),1+Rota!G24+MOD(Rota!H24-Rota!G24,1),"")</f>
        <v/>
      </c>
      <c r="R24">
        <f>IF(AND(Rota!I24&lt;&gt;"",ISNUMBER(Rota!J24),ISNUMBER(Rota!K24),IFERROR(INDEX(Settings!$F$6:$F$19,MATCH(Rota!I24,Settings!$E$6:$E$19,0)),"No")="Yes"),2+Rota!J24+MOD(Rota!K24-Rota!J24,1),"")</f>
        <v/>
      </c>
      <c r="S24">
        <f>IF(AND(Rota!L24&lt;&gt;"",ISNUMBER(Rota!M24),ISNUMBER(Rota!N24),IFERROR(INDEX(Settings!$F$6:$F$19,MATCH(Rota!L24,Settings!$E$6:$E$19,0)),"No")="Yes"),3+Rota!M24+MOD(Rota!N24-Rota!M24,1),"")</f>
        <v/>
      </c>
      <c r="T24">
        <f>IF(AND(Rota!O24&lt;&gt;"",ISNUMBER(Rota!P24),ISNUMBER(Rota!Q24),IFERROR(INDEX(Settings!$F$6:$F$19,MATCH(Rota!O24,Settings!$E$6:$E$19,0)),"No")="Yes"),4+Rota!P24+MOD(Rota!Q24-Rota!P24,1),"")</f>
        <v/>
      </c>
      <c r="U24">
        <f>IF(AND(Rota!R24&lt;&gt;"",ISNUMBER(Rota!S24),ISNUMBER(Rota!T24),IFERROR(INDEX(Settings!$F$6:$F$19,MATCH(Rota!R24,Settings!$E$6:$E$19,0)),"No")="Yes"),5+Rota!S24+MOD(Rota!T24-Rota!S24,1),"")</f>
        <v/>
      </c>
      <c r="V24">
        <f>IF(AND(Rota!U24&lt;&gt;"",ISNUMBER(Rota!V24),ISNUMBER(Rota!W24),IFERROR(INDEX(Settings!$F$6:$F$19,MATCH(Rota!U24,Settings!$E$6:$E$19,0)),"No")="Yes"),6+Rota!V24+MOD(Rota!W24-Rota!V24,1),"")</f>
        <v/>
      </c>
      <c r="W24">
        <f>IF(AND(ISNUMBER(P24),ISNUMBER(J24)),(J24-P24)*24,"")</f>
        <v/>
      </c>
      <c r="X24">
        <f>IF(AND(ISNUMBER(Q24),ISNUMBER(K24)),(K24-Q24)*24,"")</f>
        <v/>
      </c>
      <c r="Y24">
        <f>IF(AND(ISNUMBER(R24),ISNUMBER(L24)),(L24-R24)*24,"")</f>
        <v/>
      </c>
      <c r="Z24">
        <f>IF(AND(ISNUMBER(S24),ISNUMBER(M24)),(M24-S24)*24,"")</f>
        <v/>
      </c>
      <c r="AA24">
        <f>IF(AND(ISNUMBER(T24),ISNUMBER(N24)),(N24-T24)*24,"")</f>
        <v/>
      </c>
      <c r="AB24">
        <f>IF(AND(ISNUMBER(U24),ISNUMBER(O24)),(O24-U24)*24,"")</f>
        <v/>
      </c>
    </row>
    <row r="25">
      <c r="B25">
        <f>IF(AND(Rota!C25&lt;&gt;"",ISNUMBER(Rota!D25),ISNUMBER(Rota!E25),IFERROR(INDEX(Settings!$F$6:$F$19,MATCH(Rota!C25,Settings!$E$6:$E$19,0)),"No")="Yes"),MAX(0,MOD(Rota!E25-Rota!D25,1)*24-IF(MOD(Rota!E25-Rota!D25,1)*24&gt;Settings!$I$9,Settings!$I$8/60,0)),0)</f>
        <v/>
      </c>
      <c r="C25">
        <f>IF(AND(Rota!F25&lt;&gt;"",ISNUMBER(Rota!G25),ISNUMBER(Rota!H25),IFERROR(INDEX(Settings!$F$6:$F$19,MATCH(Rota!F25,Settings!$E$6:$E$19,0)),"No")="Yes"),MAX(0,MOD(Rota!H25-Rota!G25,1)*24-IF(MOD(Rota!H25-Rota!G25,1)*24&gt;Settings!$I$9,Settings!$I$8/60,0)),0)</f>
        <v/>
      </c>
      <c r="D25">
        <f>IF(AND(Rota!I25&lt;&gt;"",ISNUMBER(Rota!J25),ISNUMBER(Rota!K25),IFERROR(INDEX(Settings!$F$6:$F$19,MATCH(Rota!I25,Settings!$E$6:$E$19,0)),"No")="Yes"),MAX(0,MOD(Rota!K25-Rota!J25,1)*24-IF(MOD(Rota!K25-Rota!J25,1)*24&gt;Settings!$I$9,Settings!$I$8/60,0)),0)</f>
        <v/>
      </c>
      <c r="E25">
        <f>IF(AND(Rota!L25&lt;&gt;"",ISNUMBER(Rota!M25),ISNUMBER(Rota!N25),IFERROR(INDEX(Settings!$F$6:$F$19,MATCH(Rota!L25,Settings!$E$6:$E$19,0)),"No")="Yes"),MAX(0,MOD(Rota!N25-Rota!M25,1)*24-IF(MOD(Rota!N25-Rota!M25,1)*24&gt;Settings!$I$9,Settings!$I$8/60,0)),0)</f>
        <v/>
      </c>
      <c r="F25">
        <f>IF(AND(Rota!O25&lt;&gt;"",ISNUMBER(Rota!P25),ISNUMBER(Rota!Q25),IFERROR(INDEX(Settings!$F$6:$F$19,MATCH(Rota!O25,Settings!$E$6:$E$19,0)),"No")="Yes"),MAX(0,MOD(Rota!Q25-Rota!P25,1)*24-IF(MOD(Rota!Q25-Rota!P25,1)*24&gt;Settings!$I$9,Settings!$I$8/60,0)),0)</f>
        <v/>
      </c>
      <c r="G25">
        <f>IF(AND(Rota!R25&lt;&gt;"",ISNUMBER(Rota!S25),ISNUMBER(Rota!T25),IFERROR(INDEX(Settings!$F$6:$F$19,MATCH(Rota!R25,Settings!$E$6:$E$19,0)),"No")="Yes"),MAX(0,MOD(Rota!T25-Rota!S25,1)*24-IF(MOD(Rota!T25-Rota!S25,1)*24&gt;Settings!$I$9,Settings!$I$8/60,0)),0)</f>
        <v/>
      </c>
      <c r="H25">
        <f>IF(AND(Rota!U25&lt;&gt;"",ISNUMBER(Rota!V25),ISNUMBER(Rota!W25),IFERROR(INDEX(Settings!$F$6:$F$19,MATCH(Rota!U25,Settings!$E$6:$E$19,0)),"No")="Yes"),MAX(0,MOD(Rota!W25-Rota!V25,1)*24-IF(MOD(Rota!W25-Rota!V25,1)*24&gt;Settings!$I$9,Settings!$I$8/60,0)),0)</f>
        <v/>
      </c>
      <c r="I25">
        <f>IF(AND(Rota!C25&lt;&gt;"",ISNUMBER(Rota!D25),ISNUMBER(Rota!E25),IFERROR(INDEX(Settings!$F$6:$F$19,MATCH(Rota!C25,Settings!$E$6:$E$19,0)),"No")="Yes"),0+Rota!D25,"")</f>
        <v/>
      </c>
      <c r="J25">
        <f>IF(AND(Rota!F25&lt;&gt;"",ISNUMBER(Rota!G25),ISNUMBER(Rota!H25),IFERROR(INDEX(Settings!$F$6:$F$19,MATCH(Rota!F25,Settings!$E$6:$E$19,0)),"No")="Yes"),1+Rota!G25,"")</f>
        <v/>
      </c>
      <c r="K25">
        <f>IF(AND(Rota!I25&lt;&gt;"",ISNUMBER(Rota!J25),ISNUMBER(Rota!K25),IFERROR(INDEX(Settings!$F$6:$F$19,MATCH(Rota!I25,Settings!$E$6:$E$19,0)),"No")="Yes"),2+Rota!J25,"")</f>
        <v/>
      </c>
      <c r="L25">
        <f>IF(AND(Rota!L25&lt;&gt;"",ISNUMBER(Rota!M25),ISNUMBER(Rota!N25),IFERROR(INDEX(Settings!$F$6:$F$19,MATCH(Rota!L25,Settings!$E$6:$E$19,0)),"No")="Yes"),3+Rota!M25,"")</f>
        <v/>
      </c>
      <c r="M25">
        <f>IF(AND(Rota!O25&lt;&gt;"",ISNUMBER(Rota!P25),ISNUMBER(Rota!Q25),IFERROR(INDEX(Settings!$F$6:$F$19,MATCH(Rota!O25,Settings!$E$6:$E$19,0)),"No")="Yes"),4+Rota!P25,"")</f>
        <v/>
      </c>
      <c r="N25">
        <f>IF(AND(Rota!R25&lt;&gt;"",ISNUMBER(Rota!S25),ISNUMBER(Rota!T25),IFERROR(INDEX(Settings!$F$6:$F$19,MATCH(Rota!R25,Settings!$E$6:$E$19,0)),"No")="Yes"),5+Rota!S25,"")</f>
        <v/>
      </c>
      <c r="O25">
        <f>IF(AND(Rota!U25&lt;&gt;"",ISNUMBER(Rota!V25),ISNUMBER(Rota!W25),IFERROR(INDEX(Settings!$F$6:$F$19,MATCH(Rota!U25,Settings!$E$6:$E$19,0)),"No")="Yes"),6+Rota!V25,"")</f>
        <v/>
      </c>
      <c r="P25">
        <f>IF(AND(Rota!C25&lt;&gt;"",ISNUMBER(Rota!D25),ISNUMBER(Rota!E25),IFERROR(INDEX(Settings!$F$6:$F$19,MATCH(Rota!C25,Settings!$E$6:$E$19,0)),"No")="Yes"),0+Rota!D25+MOD(Rota!E25-Rota!D25,1),"")</f>
        <v/>
      </c>
      <c r="Q25">
        <f>IF(AND(Rota!F25&lt;&gt;"",ISNUMBER(Rota!G25),ISNUMBER(Rota!H25),IFERROR(INDEX(Settings!$F$6:$F$19,MATCH(Rota!F25,Settings!$E$6:$E$19,0)),"No")="Yes"),1+Rota!G25+MOD(Rota!H25-Rota!G25,1),"")</f>
        <v/>
      </c>
      <c r="R25">
        <f>IF(AND(Rota!I25&lt;&gt;"",ISNUMBER(Rota!J25),ISNUMBER(Rota!K25),IFERROR(INDEX(Settings!$F$6:$F$19,MATCH(Rota!I25,Settings!$E$6:$E$19,0)),"No")="Yes"),2+Rota!J25+MOD(Rota!K25-Rota!J25,1),"")</f>
        <v/>
      </c>
      <c r="S25">
        <f>IF(AND(Rota!L25&lt;&gt;"",ISNUMBER(Rota!M25),ISNUMBER(Rota!N25),IFERROR(INDEX(Settings!$F$6:$F$19,MATCH(Rota!L25,Settings!$E$6:$E$19,0)),"No")="Yes"),3+Rota!M25+MOD(Rota!N25-Rota!M25,1),"")</f>
        <v/>
      </c>
      <c r="T25">
        <f>IF(AND(Rota!O25&lt;&gt;"",ISNUMBER(Rota!P25),ISNUMBER(Rota!Q25),IFERROR(INDEX(Settings!$F$6:$F$19,MATCH(Rota!O25,Settings!$E$6:$E$19,0)),"No")="Yes"),4+Rota!P25+MOD(Rota!Q25-Rota!P25,1),"")</f>
        <v/>
      </c>
      <c r="U25">
        <f>IF(AND(Rota!R25&lt;&gt;"",ISNUMBER(Rota!S25),ISNUMBER(Rota!T25),IFERROR(INDEX(Settings!$F$6:$F$19,MATCH(Rota!R25,Settings!$E$6:$E$19,0)),"No")="Yes"),5+Rota!S25+MOD(Rota!T25-Rota!S25,1),"")</f>
        <v/>
      </c>
      <c r="V25">
        <f>IF(AND(Rota!U25&lt;&gt;"",ISNUMBER(Rota!V25),ISNUMBER(Rota!W25),IFERROR(INDEX(Settings!$F$6:$F$19,MATCH(Rota!U25,Settings!$E$6:$E$19,0)),"No")="Yes"),6+Rota!V25+MOD(Rota!W25-Rota!V25,1),"")</f>
        <v/>
      </c>
      <c r="W25">
        <f>IF(AND(ISNUMBER(P25),ISNUMBER(J25)),(J25-P25)*24,"")</f>
        <v/>
      </c>
      <c r="X25">
        <f>IF(AND(ISNUMBER(Q25),ISNUMBER(K25)),(K25-Q25)*24,"")</f>
        <v/>
      </c>
      <c r="Y25">
        <f>IF(AND(ISNUMBER(R25),ISNUMBER(L25)),(L25-R25)*24,"")</f>
        <v/>
      </c>
      <c r="Z25">
        <f>IF(AND(ISNUMBER(S25),ISNUMBER(M25)),(M25-S25)*24,"")</f>
        <v/>
      </c>
      <c r="AA25">
        <f>IF(AND(ISNUMBER(T25),ISNUMBER(N25)),(N25-T25)*24,"")</f>
        <v/>
      </c>
      <c r="AB25">
        <f>IF(AND(ISNUMBER(U25),ISNUMBER(O25)),(O25-U25)*24,"")</f>
        <v/>
      </c>
    </row>
    <row r="26">
      <c r="B26">
        <f>IF(AND(Rota!C26&lt;&gt;"",ISNUMBER(Rota!D26),ISNUMBER(Rota!E26),IFERROR(INDEX(Settings!$F$6:$F$19,MATCH(Rota!C26,Settings!$E$6:$E$19,0)),"No")="Yes"),MAX(0,MOD(Rota!E26-Rota!D26,1)*24-IF(MOD(Rota!E26-Rota!D26,1)*24&gt;Settings!$I$9,Settings!$I$8/60,0)),0)</f>
        <v/>
      </c>
      <c r="C26">
        <f>IF(AND(Rota!F26&lt;&gt;"",ISNUMBER(Rota!G26),ISNUMBER(Rota!H26),IFERROR(INDEX(Settings!$F$6:$F$19,MATCH(Rota!F26,Settings!$E$6:$E$19,0)),"No")="Yes"),MAX(0,MOD(Rota!H26-Rota!G26,1)*24-IF(MOD(Rota!H26-Rota!G26,1)*24&gt;Settings!$I$9,Settings!$I$8/60,0)),0)</f>
        <v/>
      </c>
      <c r="D26">
        <f>IF(AND(Rota!I26&lt;&gt;"",ISNUMBER(Rota!J26),ISNUMBER(Rota!K26),IFERROR(INDEX(Settings!$F$6:$F$19,MATCH(Rota!I26,Settings!$E$6:$E$19,0)),"No")="Yes"),MAX(0,MOD(Rota!K26-Rota!J26,1)*24-IF(MOD(Rota!K26-Rota!J26,1)*24&gt;Settings!$I$9,Settings!$I$8/60,0)),0)</f>
        <v/>
      </c>
      <c r="E26">
        <f>IF(AND(Rota!L26&lt;&gt;"",ISNUMBER(Rota!M26),ISNUMBER(Rota!N26),IFERROR(INDEX(Settings!$F$6:$F$19,MATCH(Rota!L26,Settings!$E$6:$E$19,0)),"No")="Yes"),MAX(0,MOD(Rota!N26-Rota!M26,1)*24-IF(MOD(Rota!N26-Rota!M26,1)*24&gt;Settings!$I$9,Settings!$I$8/60,0)),0)</f>
        <v/>
      </c>
      <c r="F26">
        <f>IF(AND(Rota!O26&lt;&gt;"",ISNUMBER(Rota!P26),ISNUMBER(Rota!Q26),IFERROR(INDEX(Settings!$F$6:$F$19,MATCH(Rota!O26,Settings!$E$6:$E$19,0)),"No")="Yes"),MAX(0,MOD(Rota!Q26-Rota!P26,1)*24-IF(MOD(Rota!Q26-Rota!P26,1)*24&gt;Settings!$I$9,Settings!$I$8/60,0)),0)</f>
        <v/>
      </c>
      <c r="G26">
        <f>IF(AND(Rota!R26&lt;&gt;"",ISNUMBER(Rota!S26),ISNUMBER(Rota!T26),IFERROR(INDEX(Settings!$F$6:$F$19,MATCH(Rota!R26,Settings!$E$6:$E$19,0)),"No")="Yes"),MAX(0,MOD(Rota!T26-Rota!S26,1)*24-IF(MOD(Rota!T26-Rota!S26,1)*24&gt;Settings!$I$9,Settings!$I$8/60,0)),0)</f>
        <v/>
      </c>
      <c r="H26">
        <f>IF(AND(Rota!U26&lt;&gt;"",ISNUMBER(Rota!V26),ISNUMBER(Rota!W26),IFERROR(INDEX(Settings!$F$6:$F$19,MATCH(Rota!U26,Settings!$E$6:$E$19,0)),"No")="Yes"),MAX(0,MOD(Rota!W26-Rota!V26,1)*24-IF(MOD(Rota!W26-Rota!V26,1)*24&gt;Settings!$I$9,Settings!$I$8/60,0)),0)</f>
        <v/>
      </c>
      <c r="I26">
        <f>IF(AND(Rota!C26&lt;&gt;"",ISNUMBER(Rota!D26),ISNUMBER(Rota!E26),IFERROR(INDEX(Settings!$F$6:$F$19,MATCH(Rota!C26,Settings!$E$6:$E$19,0)),"No")="Yes"),0+Rota!D26,"")</f>
        <v/>
      </c>
      <c r="J26">
        <f>IF(AND(Rota!F26&lt;&gt;"",ISNUMBER(Rota!G26),ISNUMBER(Rota!H26),IFERROR(INDEX(Settings!$F$6:$F$19,MATCH(Rota!F26,Settings!$E$6:$E$19,0)),"No")="Yes"),1+Rota!G26,"")</f>
        <v/>
      </c>
      <c r="K26">
        <f>IF(AND(Rota!I26&lt;&gt;"",ISNUMBER(Rota!J26),ISNUMBER(Rota!K26),IFERROR(INDEX(Settings!$F$6:$F$19,MATCH(Rota!I26,Settings!$E$6:$E$19,0)),"No")="Yes"),2+Rota!J26,"")</f>
        <v/>
      </c>
      <c r="L26">
        <f>IF(AND(Rota!L26&lt;&gt;"",ISNUMBER(Rota!M26),ISNUMBER(Rota!N26),IFERROR(INDEX(Settings!$F$6:$F$19,MATCH(Rota!L26,Settings!$E$6:$E$19,0)),"No")="Yes"),3+Rota!M26,"")</f>
        <v/>
      </c>
      <c r="M26">
        <f>IF(AND(Rota!O26&lt;&gt;"",ISNUMBER(Rota!P26),ISNUMBER(Rota!Q26),IFERROR(INDEX(Settings!$F$6:$F$19,MATCH(Rota!O26,Settings!$E$6:$E$19,0)),"No")="Yes"),4+Rota!P26,"")</f>
        <v/>
      </c>
      <c r="N26">
        <f>IF(AND(Rota!R26&lt;&gt;"",ISNUMBER(Rota!S26),ISNUMBER(Rota!T26),IFERROR(INDEX(Settings!$F$6:$F$19,MATCH(Rota!R26,Settings!$E$6:$E$19,0)),"No")="Yes"),5+Rota!S26,"")</f>
        <v/>
      </c>
      <c r="O26">
        <f>IF(AND(Rota!U26&lt;&gt;"",ISNUMBER(Rota!V26),ISNUMBER(Rota!W26),IFERROR(INDEX(Settings!$F$6:$F$19,MATCH(Rota!U26,Settings!$E$6:$E$19,0)),"No")="Yes"),6+Rota!V26,"")</f>
        <v/>
      </c>
      <c r="P26">
        <f>IF(AND(Rota!C26&lt;&gt;"",ISNUMBER(Rota!D26),ISNUMBER(Rota!E26),IFERROR(INDEX(Settings!$F$6:$F$19,MATCH(Rota!C26,Settings!$E$6:$E$19,0)),"No")="Yes"),0+Rota!D26+MOD(Rota!E26-Rota!D26,1),"")</f>
        <v/>
      </c>
      <c r="Q26">
        <f>IF(AND(Rota!F26&lt;&gt;"",ISNUMBER(Rota!G26),ISNUMBER(Rota!H26),IFERROR(INDEX(Settings!$F$6:$F$19,MATCH(Rota!F26,Settings!$E$6:$E$19,0)),"No")="Yes"),1+Rota!G26+MOD(Rota!H26-Rota!G26,1),"")</f>
        <v/>
      </c>
      <c r="R26">
        <f>IF(AND(Rota!I26&lt;&gt;"",ISNUMBER(Rota!J26),ISNUMBER(Rota!K26),IFERROR(INDEX(Settings!$F$6:$F$19,MATCH(Rota!I26,Settings!$E$6:$E$19,0)),"No")="Yes"),2+Rota!J26+MOD(Rota!K26-Rota!J26,1),"")</f>
        <v/>
      </c>
      <c r="S26">
        <f>IF(AND(Rota!L26&lt;&gt;"",ISNUMBER(Rota!M26),ISNUMBER(Rota!N26),IFERROR(INDEX(Settings!$F$6:$F$19,MATCH(Rota!L26,Settings!$E$6:$E$19,0)),"No")="Yes"),3+Rota!M26+MOD(Rota!N26-Rota!M26,1),"")</f>
        <v/>
      </c>
      <c r="T26">
        <f>IF(AND(Rota!O26&lt;&gt;"",ISNUMBER(Rota!P26),ISNUMBER(Rota!Q26),IFERROR(INDEX(Settings!$F$6:$F$19,MATCH(Rota!O26,Settings!$E$6:$E$19,0)),"No")="Yes"),4+Rota!P26+MOD(Rota!Q26-Rota!P26,1),"")</f>
        <v/>
      </c>
      <c r="U26">
        <f>IF(AND(Rota!R26&lt;&gt;"",ISNUMBER(Rota!S26),ISNUMBER(Rota!T26),IFERROR(INDEX(Settings!$F$6:$F$19,MATCH(Rota!R26,Settings!$E$6:$E$19,0)),"No")="Yes"),5+Rota!S26+MOD(Rota!T26-Rota!S26,1),"")</f>
        <v/>
      </c>
      <c r="V26">
        <f>IF(AND(Rota!U26&lt;&gt;"",ISNUMBER(Rota!V26),ISNUMBER(Rota!W26),IFERROR(INDEX(Settings!$F$6:$F$19,MATCH(Rota!U26,Settings!$E$6:$E$19,0)),"No")="Yes"),6+Rota!V26+MOD(Rota!W26-Rota!V26,1),"")</f>
        <v/>
      </c>
      <c r="W26">
        <f>IF(AND(ISNUMBER(P26),ISNUMBER(J26)),(J26-P26)*24,"")</f>
        <v/>
      </c>
      <c r="X26">
        <f>IF(AND(ISNUMBER(Q26),ISNUMBER(K26)),(K26-Q26)*24,"")</f>
        <v/>
      </c>
      <c r="Y26">
        <f>IF(AND(ISNUMBER(R26),ISNUMBER(L26)),(L26-R26)*24,"")</f>
        <v/>
      </c>
      <c r="Z26">
        <f>IF(AND(ISNUMBER(S26),ISNUMBER(M26)),(M26-S26)*24,"")</f>
        <v/>
      </c>
      <c r="AA26">
        <f>IF(AND(ISNUMBER(T26),ISNUMBER(N26)),(N26-T26)*24,"")</f>
        <v/>
      </c>
      <c r="AB26">
        <f>IF(AND(ISNUMBER(U26),ISNUMBER(O26)),(O26-U26)*24,"")</f>
        <v/>
      </c>
    </row>
    <row r="27">
      <c r="B27">
        <f>IF(AND(Rota!C27&lt;&gt;"",ISNUMBER(Rota!D27),ISNUMBER(Rota!E27),IFERROR(INDEX(Settings!$F$6:$F$19,MATCH(Rota!C27,Settings!$E$6:$E$19,0)),"No")="Yes"),MAX(0,MOD(Rota!E27-Rota!D27,1)*24-IF(MOD(Rota!E27-Rota!D27,1)*24&gt;Settings!$I$9,Settings!$I$8/60,0)),0)</f>
        <v/>
      </c>
      <c r="C27">
        <f>IF(AND(Rota!F27&lt;&gt;"",ISNUMBER(Rota!G27),ISNUMBER(Rota!H27),IFERROR(INDEX(Settings!$F$6:$F$19,MATCH(Rota!F27,Settings!$E$6:$E$19,0)),"No")="Yes"),MAX(0,MOD(Rota!H27-Rota!G27,1)*24-IF(MOD(Rota!H27-Rota!G27,1)*24&gt;Settings!$I$9,Settings!$I$8/60,0)),0)</f>
        <v/>
      </c>
      <c r="D27">
        <f>IF(AND(Rota!I27&lt;&gt;"",ISNUMBER(Rota!J27),ISNUMBER(Rota!K27),IFERROR(INDEX(Settings!$F$6:$F$19,MATCH(Rota!I27,Settings!$E$6:$E$19,0)),"No")="Yes"),MAX(0,MOD(Rota!K27-Rota!J27,1)*24-IF(MOD(Rota!K27-Rota!J27,1)*24&gt;Settings!$I$9,Settings!$I$8/60,0)),0)</f>
        <v/>
      </c>
      <c r="E27">
        <f>IF(AND(Rota!L27&lt;&gt;"",ISNUMBER(Rota!M27),ISNUMBER(Rota!N27),IFERROR(INDEX(Settings!$F$6:$F$19,MATCH(Rota!L27,Settings!$E$6:$E$19,0)),"No")="Yes"),MAX(0,MOD(Rota!N27-Rota!M27,1)*24-IF(MOD(Rota!N27-Rota!M27,1)*24&gt;Settings!$I$9,Settings!$I$8/60,0)),0)</f>
        <v/>
      </c>
      <c r="F27">
        <f>IF(AND(Rota!O27&lt;&gt;"",ISNUMBER(Rota!P27),ISNUMBER(Rota!Q27),IFERROR(INDEX(Settings!$F$6:$F$19,MATCH(Rota!O27,Settings!$E$6:$E$19,0)),"No")="Yes"),MAX(0,MOD(Rota!Q27-Rota!P27,1)*24-IF(MOD(Rota!Q27-Rota!P27,1)*24&gt;Settings!$I$9,Settings!$I$8/60,0)),0)</f>
        <v/>
      </c>
      <c r="G27">
        <f>IF(AND(Rota!R27&lt;&gt;"",ISNUMBER(Rota!S27),ISNUMBER(Rota!T27),IFERROR(INDEX(Settings!$F$6:$F$19,MATCH(Rota!R27,Settings!$E$6:$E$19,0)),"No")="Yes"),MAX(0,MOD(Rota!T27-Rota!S27,1)*24-IF(MOD(Rota!T27-Rota!S27,1)*24&gt;Settings!$I$9,Settings!$I$8/60,0)),0)</f>
        <v/>
      </c>
      <c r="H27">
        <f>IF(AND(Rota!U27&lt;&gt;"",ISNUMBER(Rota!V27),ISNUMBER(Rota!W27),IFERROR(INDEX(Settings!$F$6:$F$19,MATCH(Rota!U27,Settings!$E$6:$E$19,0)),"No")="Yes"),MAX(0,MOD(Rota!W27-Rota!V27,1)*24-IF(MOD(Rota!W27-Rota!V27,1)*24&gt;Settings!$I$9,Settings!$I$8/60,0)),0)</f>
        <v/>
      </c>
      <c r="I27">
        <f>IF(AND(Rota!C27&lt;&gt;"",ISNUMBER(Rota!D27),ISNUMBER(Rota!E27),IFERROR(INDEX(Settings!$F$6:$F$19,MATCH(Rota!C27,Settings!$E$6:$E$19,0)),"No")="Yes"),0+Rota!D27,"")</f>
        <v/>
      </c>
      <c r="J27">
        <f>IF(AND(Rota!F27&lt;&gt;"",ISNUMBER(Rota!G27),ISNUMBER(Rota!H27),IFERROR(INDEX(Settings!$F$6:$F$19,MATCH(Rota!F27,Settings!$E$6:$E$19,0)),"No")="Yes"),1+Rota!G27,"")</f>
        <v/>
      </c>
      <c r="K27">
        <f>IF(AND(Rota!I27&lt;&gt;"",ISNUMBER(Rota!J27),ISNUMBER(Rota!K27),IFERROR(INDEX(Settings!$F$6:$F$19,MATCH(Rota!I27,Settings!$E$6:$E$19,0)),"No")="Yes"),2+Rota!J27,"")</f>
        <v/>
      </c>
      <c r="L27">
        <f>IF(AND(Rota!L27&lt;&gt;"",ISNUMBER(Rota!M27),ISNUMBER(Rota!N27),IFERROR(INDEX(Settings!$F$6:$F$19,MATCH(Rota!L27,Settings!$E$6:$E$19,0)),"No")="Yes"),3+Rota!M27,"")</f>
        <v/>
      </c>
      <c r="M27">
        <f>IF(AND(Rota!O27&lt;&gt;"",ISNUMBER(Rota!P27),ISNUMBER(Rota!Q27),IFERROR(INDEX(Settings!$F$6:$F$19,MATCH(Rota!O27,Settings!$E$6:$E$19,0)),"No")="Yes"),4+Rota!P27,"")</f>
        <v/>
      </c>
      <c r="N27">
        <f>IF(AND(Rota!R27&lt;&gt;"",ISNUMBER(Rota!S27),ISNUMBER(Rota!T27),IFERROR(INDEX(Settings!$F$6:$F$19,MATCH(Rota!R27,Settings!$E$6:$E$19,0)),"No")="Yes"),5+Rota!S27,"")</f>
        <v/>
      </c>
      <c r="O27">
        <f>IF(AND(Rota!U27&lt;&gt;"",ISNUMBER(Rota!V27),ISNUMBER(Rota!W27),IFERROR(INDEX(Settings!$F$6:$F$19,MATCH(Rota!U27,Settings!$E$6:$E$19,0)),"No")="Yes"),6+Rota!V27,"")</f>
        <v/>
      </c>
      <c r="P27">
        <f>IF(AND(Rota!C27&lt;&gt;"",ISNUMBER(Rota!D27),ISNUMBER(Rota!E27),IFERROR(INDEX(Settings!$F$6:$F$19,MATCH(Rota!C27,Settings!$E$6:$E$19,0)),"No")="Yes"),0+Rota!D27+MOD(Rota!E27-Rota!D27,1),"")</f>
        <v/>
      </c>
      <c r="Q27">
        <f>IF(AND(Rota!F27&lt;&gt;"",ISNUMBER(Rota!G27),ISNUMBER(Rota!H27),IFERROR(INDEX(Settings!$F$6:$F$19,MATCH(Rota!F27,Settings!$E$6:$E$19,0)),"No")="Yes"),1+Rota!G27+MOD(Rota!H27-Rota!G27,1),"")</f>
        <v/>
      </c>
      <c r="R27">
        <f>IF(AND(Rota!I27&lt;&gt;"",ISNUMBER(Rota!J27),ISNUMBER(Rota!K27),IFERROR(INDEX(Settings!$F$6:$F$19,MATCH(Rota!I27,Settings!$E$6:$E$19,0)),"No")="Yes"),2+Rota!J27+MOD(Rota!K27-Rota!J27,1),"")</f>
        <v/>
      </c>
      <c r="S27">
        <f>IF(AND(Rota!L27&lt;&gt;"",ISNUMBER(Rota!M27),ISNUMBER(Rota!N27),IFERROR(INDEX(Settings!$F$6:$F$19,MATCH(Rota!L27,Settings!$E$6:$E$19,0)),"No")="Yes"),3+Rota!M27+MOD(Rota!N27-Rota!M27,1),"")</f>
        <v/>
      </c>
      <c r="T27">
        <f>IF(AND(Rota!O27&lt;&gt;"",ISNUMBER(Rota!P27),ISNUMBER(Rota!Q27),IFERROR(INDEX(Settings!$F$6:$F$19,MATCH(Rota!O27,Settings!$E$6:$E$19,0)),"No")="Yes"),4+Rota!P27+MOD(Rota!Q27-Rota!P27,1),"")</f>
        <v/>
      </c>
      <c r="U27">
        <f>IF(AND(Rota!R27&lt;&gt;"",ISNUMBER(Rota!S27),ISNUMBER(Rota!T27),IFERROR(INDEX(Settings!$F$6:$F$19,MATCH(Rota!R27,Settings!$E$6:$E$19,0)),"No")="Yes"),5+Rota!S27+MOD(Rota!T27-Rota!S27,1),"")</f>
        <v/>
      </c>
      <c r="V27">
        <f>IF(AND(Rota!U27&lt;&gt;"",ISNUMBER(Rota!V27),ISNUMBER(Rota!W27),IFERROR(INDEX(Settings!$F$6:$F$19,MATCH(Rota!U27,Settings!$E$6:$E$19,0)),"No")="Yes"),6+Rota!V27+MOD(Rota!W27-Rota!V27,1),"")</f>
        <v/>
      </c>
      <c r="W27">
        <f>IF(AND(ISNUMBER(P27),ISNUMBER(J27)),(J27-P27)*24,"")</f>
        <v/>
      </c>
      <c r="X27">
        <f>IF(AND(ISNUMBER(Q27),ISNUMBER(K27)),(K27-Q27)*24,"")</f>
        <v/>
      </c>
      <c r="Y27">
        <f>IF(AND(ISNUMBER(R27),ISNUMBER(L27)),(L27-R27)*24,"")</f>
        <v/>
      </c>
      <c r="Z27">
        <f>IF(AND(ISNUMBER(S27),ISNUMBER(M27)),(M27-S27)*24,"")</f>
        <v/>
      </c>
      <c r="AA27">
        <f>IF(AND(ISNUMBER(T27),ISNUMBER(N27)),(N27-T27)*24,"")</f>
        <v/>
      </c>
      <c r="AB27">
        <f>IF(AND(ISNUMBER(U27),ISNUMBER(O27)),(O27-U27)*24,"")</f>
        <v/>
      </c>
    </row>
    <row r="28">
      <c r="B28">
        <f>IF(AND(Rota!C28&lt;&gt;"",ISNUMBER(Rota!D28),ISNUMBER(Rota!E28),IFERROR(INDEX(Settings!$F$6:$F$19,MATCH(Rota!C28,Settings!$E$6:$E$19,0)),"No")="Yes"),MAX(0,MOD(Rota!E28-Rota!D28,1)*24-IF(MOD(Rota!E28-Rota!D28,1)*24&gt;Settings!$I$9,Settings!$I$8/60,0)),0)</f>
        <v/>
      </c>
      <c r="C28">
        <f>IF(AND(Rota!F28&lt;&gt;"",ISNUMBER(Rota!G28),ISNUMBER(Rota!H28),IFERROR(INDEX(Settings!$F$6:$F$19,MATCH(Rota!F28,Settings!$E$6:$E$19,0)),"No")="Yes"),MAX(0,MOD(Rota!H28-Rota!G28,1)*24-IF(MOD(Rota!H28-Rota!G28,1)*24&gt;Settings!$I$9,Settings!$I$8/60,0)),0)</f>
        <v/>
      </c>
      <c r="D28">
        <f>IF(AND(Rota!I28&lt;&gt;"",ISNUMBER(Rota!J28),ISNUMBER(Rota!K28),IFERROR(INDEX(Settings!$F$6:$F$19,MATCH(Rota!I28,Settings!$E$6:$E$19,0)),"No")="Yes"),MAX(0,MOD(Rota!K28-Rota!J28,1)*24-IF(MOD(Rota!K28-Rota!J28,1)*24&gt;Settings!$I$9,Settings!$I$8/60,0)),0)</f>
        <v/>
      </c>
      <c r="E28">
        <f>IF(AND(Rota!L28&lt;&gt;"",ISNUMBER(Rota!M28),ISNUMBER(Rota!N28),IFERROR(INDEX(Settings!$F$6:$F$19,MATCH(Rota!L28,Settings!$E$6:$E$19,0)),"No")="Yes"),MAX(0,MOD(Rota!N28-Rota!M28,1)*24-IF(MOD(Rota!N28-Rota!M28,1)*24&gt;Settings!$I$9,Settings!$I$8/60,0)),0)</f>
        <v/>
      </c>
      <c r="F28">
        <f>IF(AND(Rota!O28&lt;&gt;"",ISNUMBER(Rota!P28),ISNUMBER(Rota!Q28),IFERROR(INDEX(Settings!$F$6:$F$19,MATCH(Rota!O28,Settings!$E$6:$E$19,0)),"No")="Yes"),MAX(0,MOD(Rota!Q28-Rota!P28,1)*24-IF(MOD(Rota!Q28-Rota!P28,1)*24&gt;Settings!$I$9,Settings!$I$8/60,0)),0)</f>
        <v/>
      </c>
      <c r="G28">
        <f>IF(AND(Rota!R28&lt;&gt;"",ISNUMBER(Rota!S28),ISNUMBER(Rota!T28),IFERROR(INDEX(Settings!$F$6:$F$19,MATCH(Rota!R28,Settings!$E$6:$E$19,0)),"No")="Yes"),MAX(0,MOD(Rota!T28-Rota!S28,1)*24-IF(MOD(Rota!T28-Rota!S28,1)*24&gt;Settings!$I$9,Settings!$I$8/60,0)),0)</f>
        <v/>
      </c>
      <c r="H28">
        <f>IF(AND(Rota!U28&lt;&gt;"",ISNUMBER(Rota!V28),ISNUMBER(Rota!W28),IFERROR(INDEX(Settings!$F$6:$F$19,MATCH(Rota!U28,Settings!$E$6:$E$19,0)),"No")="Yes"),MAX(0,MOD(Rota!W28-Rota!V28,1)*24-IF(MOD(Rota!W28-Rota!V28,1)*24&gt;Settings!$I$9,Settings!$I$8/60,0)),0)</f>
        <v/>
      </c>
      <c r="I28">
        <f>IF(AND(Rota!C28&lt;&gt;"",ISNUMBER(Rota!D28),ISNUMBER(Rota!E28),IFERROR(INDEX(Settings!$F$6:$F$19,MATCH(Rota!C28,Settings!$E$6:$E$19,0)),"No")="Yes"),0+Rota!D28,"")</f>
        <v/>
      </c>
      <c r="J28">
        <f>IF(AND(Rota!F28&lt;&gt;"",ISNUMBER(Rota!G28),ISNUMBER(Rota!H28),IFERROR(INDEX(Settings!$F$6:$F$19,MATCH(Rota!F28,Settings!$E$6:$E$19,0)),"No")="Yes"),1+Rota!G28,"")</f>
        <v/>
      </c>
      <c r="K28">
        <f>IF(AND(Rota!I28&lt;&gt;"",ISNUMBER(Rota!J28),ISNUMBER(Rota!K28),IFERROR(INDEX(Settings!$F$6:$F$19,MATCH(Rota!I28,Settings!$E$6:$E$19,0)),"No")="Yes"),2+Rota!J28,"")</f>
        <v/>
      </c>
      <c r="L28">
        <f>IF(AND(Rota!L28&lt;&gt;"",ISNUMBER(Rota!M28),ISNUMBER(Rota!N28),IFERROR(INDEX(Settings!$F$6:$F$19,MATCH(Rota!L28,Settings!$E$6:$E$19,0)),"No")="Yes"),3+Rota!M28,"")</f>
        <v/>
      </c>
      <c r="M28">
        <f>IF(AND(Rota!O28&lt;&gt;"",ISNUMBER(Rota!P28),ISNUMBER(Rota!Q28),IFERROR(INDEX(Settings!$F$6:$F$19,MATCH(Rota!O28,Settings!$E$6:$E$19,0)),"No")="Yes"),4+Rota!P28,"")</f>
        <v/>
      </c>
      <c r="N28">
        <f>IF(AND(Rota!R28&lt;&gt;"",ISNUMBER(Rota!S28),ISNUMBER(Rota!T28),IFERROR(INDEX(Settings!$F$6:$F$19,MATCH(Rota!R28,Settings!$E$6:$E$19,0)),"No")="Yes"),5+Rota!S28,"")</f>
        <v/>
      </c>
      <c r="O28">
        <f>IF(AND(Rota!U28&lt;&gt;"",ISNUMBER(Rota!V28),ISNUMBER(Rota!W28),IFERROR(INDEX(Settings!$F$6:$F$19,MATCH(Rota!U28,Settings!$E$6:$E$19,0)),"No")="Yes"),6+Rota!V28,"")</f>
        <v/>
      </c>
      <c r="P28">
        <f>IF(AND(Rota!C28&lt;&gt;"",ISNUMBER(Rota!D28),ISNUMBER(Rota!E28),IFERROR(INDEX(Settings!$F$6:$F$19,MATCH(Rota!C28,Settings!$E$6:$E$19,0)),"No")="Yes"),0+Rota!D28+MOD(Rota!E28-Rota!D28,1),"")</f>
        <v/>
      </c>
      <c r="Q28">
        <f>IF(AND(Rota!F28&lt;&gt;"",ISNUMBER(Rota!G28),ISNUMBER(Rota!H28),IFERROR(INDEX(Settings!$F$6:$F$19,MATCH(Rota!F28,Settings!$E$6:$E$19,0)),"No")="Yes"),1+Rota!G28+MOD(Rota!H28-Rota!G28,1),"")</f>
        <v/>
      </c>
      <c r="R28">
        <f>IF(AND(Rota!I28&lt;&gt;"",ISNUMBER(Rota!J28),ISNUMBER(Rota!K28),IFERROR(INDEX(Settings!$F$6:$F$19,MATCH(Rota!I28,Settings!$E$6:$E$19,0)),"No")="Yes"),2+Rota!J28+MOD(Rota!K28-Rota!J28,1),"")</f>
        <v/>
      </c>
      <c r="S28">
        <f>IF(AND(Rota!L28&lt;&gt;"",ISNUMBER(Rota!M28),ISNUMBER(Rota!N28),IFERROR(INDEX(Settings!$F$6:$F$19,MATCH(Rota!L28,Settings!$E$6:$E$19,0)),"No")="Yes"),3+Rota!M28+MOD(Rota!N28-Rota!M28,1),"")</f>
        <v/>
      </c>
      <c r="T28">
        <f>IF(AND(Rota!O28&lt;&gt;"",ISNUMBER(Rota!P28),ISNUMBER(Rota!Q28),IFERROR(INDEX(Settings!$F$6:$F$19,MATCH(Rota!O28,Settings!$E$6:$E$19,0)),"No")="Yes"),4+Rota!P28+MOD(Rota!Q28-Rota!P28,1),"")</f>
        <v/>
      </c>
      <c r="U28">
        <f>IF(AND(Rota!R28&lt;&gt;"",ISNUMBER(Rota!S28),ISNUMBER(Rota!T28),IFERROR(INDEX(Settings!$F$6:$F$19,MATCH(Rota!R28,Settings!$E$6:$E$19,0)),"No")="Yes"),5+Rota!S28+MOD(Rota!T28-Rota!S28,1),"")</f>
        <v/>
      </c>
      <c r="V28">
        <f>IF(AND(Rota!U28&lt;&gt;"",ISNUMBER(Rota!V28),ISNUMBER(Rota!W28),IFERROR(INDEX(Settings!$F$6:$F$19,MATCH(Rota!U28,Settings!$E$6:$E$19,0)),"No")="Yes"),6+Rota!V28+MOD(Rota!W28-Rota!V28,1),"")</f>
        <v/>
      </c>
      <c r="W28">
        <f>IF(AND(ISNUMBER(P28),ISNUMBER(J28)),(J28-P28)*24,"")</f>
        <v/>
      </c>
      <c r="X28">
        <f>IF(AND(ISNUMBER(Q28),ISNUMBER(K28)),(K28-Q28)*24,"")</f>
        <v/>
      </c>
      <c r="Y28">
        <f>IF(AND(ISNUMBER(R28),ISNUMBER(L28)),(L28-R28)*24,"")</f>
        <v/>
      </c>
      <c r="Z28">
        <f>IF(AND(ISNUMBER(S28),ISNUMBER(M28)),(M28-S28)*24,"")</f>
        <v/>
      </c>
      <c r="AA28">
        <f>IF(AND(ISNUMBER(T28),ISNUMBER(N28)),(N28-T28)*24,"")</f>
        <v/>
      </c>
      <c r="AB28">
        <f>IF(AND(ISNUMBER(U28),ISNUMBER(O28)),(O28-U28)*24,"")</f>
        <v/>
      </c>
    </row>
    <row r="29">
      <c r="B29">
        <f>IF(AND(Rota!C29&lt;&gt;"",ISNUMBER(Rota!D29),ISNUMBER(Rota!E29),IFERROR(INDEX(Settings!$F$6:$F$19,MATCH(Rota!C29,Settings!$E$6:$E$19,0)),"No")="Yes"),MAX(0,MOD(Rota!E29-Rota!D29,1)*24-IF(MOD(Rota!E29-Rota!D29,1)*24&gt;Settings!$I$9,Settings!$I$8/60,0)),0)</f>
        <v/>
      </c>
      <c r="C29">
        <f>IF(AND(Rota!F29&lt;&gt;"",ISNUMBER(Rota!G29),ISNUMBER(Rota!H29),IFERROR(INDEX(Settings!$F$6:$F$19,MATCH(Rota!F29,Settings!$E$6:$E$19,0)),"No")="Yes"),MAX(0,MOD(Rota!H29-Rota!G29,1)*24-IF(MOD(Rota!H29-Rota!G29,1)*24&gt;Settings!$I$9,Settings!$I$8/60,0)),0)</f>
        <v/>
      </c>
      <c r="D29">
        <f>IF(AND(Rota!I29&lt;&gt;"",ISNUMBER(Rota!J29),ISNUMBER(Rota!K29),IFERROR(INDEX(Settings!$F$6:$F$19,MATCH(Rota!I29,Settings!$E$6:$E$19,0)),"No")="Yes"),MAX(0,MOD(Rota!K29-Rota!J29,1)*24-IF(MOD(Rota!K29-Rota!J29,1)*24&gt;Settings!$I$9,Settings!$I$8/60,0)),0)</f>
        <v/>
      </c>
      <c r="E29">
        <f>IF(AND(Rota!L29&lt;&gt;"",ISNUMBER(Rota!M29),ISNUMBER(Rota!N29),IFERROR(INDEX(Settings!$F$6:$F$19,MATCH(Rota!L29,Settings!$E$6:$E$19,0)),"No")="Yes"),MAX(0,MOD(Rota!N29-Rota!M29,1)*24-IF(MOD(Rota!N29-Rota!M29,1)*24&gt;Settings!$I$9,Settings!$I$8/60,0)),0)</f>
        <v/>
      </c>
      <c r="F29">
        <f>IF(AND(Rota!O29&lt;&gt;"",ISNUMBER(Rota!P29),ISNUMBER(Rota!Q29),IFERROR(INDEX(Settings!$F$6:$F$19,MATCH(Rota!O29,Settings!$E$6:$E$19,0)),"No")="Yes"),MAX(0,MOD(Rota!Q29-Rota!P29,1)*24-IF(MOD(Rota!Q29-Rota!P29,1)*24&gt;Settings!$I$9,Settings!$I$8/60,0)),0)</f>
        <v/>
      </c>
      <c r="G29">
        <f>IF(AND(Rota!R29&lt;&gt;"",ISNUMBER(Rota!S29),ISNUMBER(Rota!T29),IFERROR(INDEX(Settings!$F$6:$F$19,MATCH(Rota!R29,Settings!$E$6:$E$19,0)),"No")="Yes"),MAX(0,MOD(Rota!T29-Rota!S29,1)*24-IF(MOD(Rota!T29-Rota!S29,1)*24&gt;Settings!$I$9,Settings!$I$8/60,0)),0)</f>
        <v/>
      </c>
      <c r="H29">
        <f>IF(AND(Rota!U29&lt;&gt;"",ISNUMBER(Rota!V29),ISNUMBER(Rota!W29),IFERROR(INDEX(Settings!$F$6:$F$19,MATCH(Rota!U29,Settings!$E$6:$E$19,0)),"No")="Yes"),MAX(0,MOD(Rota!W29-Rota!V29,1)*24-IF(MOD(Rota!W29-Rota!V29,1)*24&gt;Settings!$I$9,Settings!$I$8/60,0)),0)</f>
        <v/>
      </c>
      <c r="I29">
        <f>IF(AND(Rota!C29&lt;&gt;"",ISNUMBER(Rota!D29),ISNUMBER(Rota!E29),IFERROR(INDEX(Settings!$F$6:$F$19,MATCH(Rota!C29,Settings!$E$6:$E$19,0)),"No")="Yes"),0+Rota!D29,"")</f>
        <v/>
      </c>
      <c r="J29">
        <f>IF(AND(Rota!F29&lt;&gt;"",ISNUMBER(Rota!G29),ISNUMBER(Rota!H29),IFERROR(INDEX(Settings!$F$6:$F$19,MATCH(Rota!F29,Settings!$E$6:$E$19,0)),"No")="Yes"),1+Rota!G29,"")</f>
        <v/>
      </c>
      <c r="K29">
        <f>IF(AND(Rota!I29&lt;&gt;"",ISNUMBER(Rota!J29),ISNUMBER(Rota!K29),IFERROR(INDEX(Settings!$F$6:$F$19,MATCH(Rota!I29,Settings!$E$6:$E$19,0)),"No")="Yes"),2+Rota!J29,"")</f>
        <v/>
      </c>
      <c r="L29">
        <f>IF(AND(Rota!L29&lt;&gt;"",ISNUMBER(Rota!M29),ISNUMBER(Rota!N29),IFERROR(INDEX(Settings!$F$6:$F$19,MATCH(Rota!L29,Settings!$E$6:$E$19,0)),"No")="Yes"),3+Rota!M29,"")</f>
        <v/>
      </c>
      <c r="M29">
        <f>IF(AND(Rota!O29&lt;&gt;"",ISNUMBER(Rota!P29),ISNUMBER(Rota!Q29),IFERROR(INDEX(Settings!$F$6:$F$19,MATCH(Rota!O29,Settings!$E$6:$E$19,0)),"No")="Yes"),4+Rota!P29,"")</f>
        <v/>
      </c>
      <c r="N29">
        <f>IF(AND(Rota!R29&lt;&gt;"",ISNUMBER(Rota!S29),ISNUMBER(Rota!T29),IFERROR(INDEX(Settings!$F$6:$F$19,MATCH(Rota!R29,Settings!$E$6:$E$19,0)),"No")="Yes"),5+Rota!S29,"")</f>
        <v/>
      </c>
      <c r="O29">
        <f>IF(AND(Rota!U29&lt;&gt;"",ISNUMBER(Rota!V29),ISNUMBER(Rota!W29),IFERROR(INDEX(Settings!$F$6:$F$19,MATCH(Rota!U29,Settings!$E$6:$E$19,0)),"No")="Yes"),6+Rota!V29,"")</f>
        <v/>
      </c>
      <c r="P29">
        <f>IF(AND(Rota!C29&lt;&gt;"",ISNUMBER(Rota!D29),ISNUMBER(Rota!E29),IFERROR(INDEX(Settings!$F$6:$F$19,MATCH(Rota!C29,Settings!$E$6:$E$19,0)),"No")="Yes"),0+Rota!D29+MOD(Rota!E29-Rota!D29,1),"")</f>
        <v/>
      </c>
      <c r="Q29">
        <f>IF(AND(Rota!F29&lt;&gt;"",ISNUMBER(Rota!G29),ISNUMBER(Rota!H29),IFERROR(INDEX(Settings!$F$6:$F$19,MATCH(Rota!F29,Settings!$E$6:$E$19,0)),"No")="Yes"),1+Rota!G29+MOD(Rota!H29-Rota!G29,1),"")</f>
        <v/>
      </c>
      <c r="R29">
        <f>IF(AND(Rota!I29&lt;&gt;"",ISNUMBER(Rota!J29),ISNUMBER(Rota!K29),IFERROR(INDEX(Settings!$F$6:$F$19,MATCH(Rota!I29,Settings!$E$6:$E$19,0)),"No")="Yes"),2+Rota!J29+MOD(Rota!K29-Rota!J29,1),"")</f>
        <v/>
      </c>
      <c r="S29">
        <f>IF(AND(Rota!L29&lt;&gt;"",ISNUMBER(Rota!M29),ISNUMBER(Rota!N29),IFERROR(INDEX(Settings!$F$6:$F$19,MATCH(Rota!L29,Settings!$E$6:$E$19,0)),"No")="Yes"),3+Rota!M29+MOD(Rota!N29-Rota!M29,1),"")</f>
        <v/>
      </c>
      <c r="T29">
        <f>IF(AND(Rota!O29&lt;&gt;"",ISNUMBER(Rota!P29),ISNUMBER(Rota!Q29),IFERROR(INDEX(Settings!$F$6:$F$19,MATCH(Rota!O29,Settings!$E$6:$E$19,0)),"No")="Yes"),4+Rota!P29+MOD(Rota!Q29-Rota!P29,1),"")</f>
        <v/>
      </c>
      <c r="U29">
        <f>IF(AND(Rota!R29&lt;&gt;"",ISNUMBER(Rota!S29),ISNUMBER(Rota!T29),IFERROR(INDEX(Settings!$F$6:$F$19,MATCH(Rota!R29,Settings!$E$6:$E$19,0)),"No")="Yes"),5+Rota!S29+MOD(Rota!T29-Rota!S29,1),"")</f>
        <v/>
      </c>
      <c r="V29">
        <f>IF(AND(Rota!U29&lt;&gt;"",ISNUMBER(Rota!V29),ISNUMBER(Rota!W29),IFERROR(INDEX(Settings!$F$6:$F$19,MATCH(Rota!U29,Settings!$E$6:$E$19,0)),"No")="Yes"),6+Rota!V29+MOD(Rota!W29-Rota!V29,1),"")</f>
        <v/>
      </c>
      <c r="W29">
        <f>IF(AND(ISNUMBER(P29),ISNUMBER(J29)),(J29-P29)*24,"")</f>
        <v/>
      </c>
      <c r="X29">
        <f>IF(AND(ISNUMBER(Q29),ISNUMBER(K29)),(K29-Q29)*24,"")</f>
        <v/>
      </c>
      <c r="Y29">
        <f>IF(AND(ISNUMBER(R29),ISNUMBER(L29)),(L29-R29)*24,"")</f>
        <v/>
      </c>
      <c r="Z29">
        <f>IF(AND(ISNUMBER(S29),ISNUMBER(M29)),(M29-S29)*24,"")</f>
        <v/>
      </c>
      <c r="AA29">
        <f>IF(AND(ISNUMBER(T29),ISNUMBER(N29)),(N29-T29)*24,"")</f>
        <v/>
      </c>
      <c r="AB29">
        <f>IF(AND(ISNUMBER(U29),ISNUMBER(O29)),(O29-U29)*24,"")</f>
        <v/>
      </c>
    </row>
    <row r="30">
      <c r="B30">
        <f>IF(AND(Rota!C30&lt;&gt;"",ISNUMBER(Rota!D30),ISNUMBER(Rota!E30),IFERROR(INDEX(Settings!$F$6:$F$19,MATCH(Rota!C30,Settings!$E$6:$E$19,0)),"No")="Yes"),MAX(0,MOD(Rota!E30-Rota!D30,1)*24-IF(MOD(Rota!E30-Rota!D30,1)*24&gt;Settings!$I$9,Settings!$I$8/60,0)),0)</f>
        <v/>
      </c>
      <c r="C30">
        <f>IF(AND(Rota!F30&lt;&gt;"",ISNUMBER(Rota!G30),ISNUMBER(Rota!H30),IFERROR(INDEX(Settings!$F$6:$F$19,MATCH(Rota!F30,Settings!$E$6:$E$19,0)),"No")="Yes"),MAX(0,MOD(Rota!H30-Rota!G30,1)*24-IF(MOD(Rota!H30-Rota!G30,1)*24&gt;Settings!$I$9,Settings!$I$8/60,0)),0)</f>
        <v/>
      </c>
      <c r="D30">
        <f>IF(AND(Rota!I30&lt;&gt;"",ISNUMBER(Rota!J30),ISNUMBER(Rota!K30),IFERROR(INDEX(Settings!$F$6:$F$19,MATCH(Rota!I30,Settings!$E$6:$E$19,0)),"No")="Yes"),MAX(0,MOD(Rota!K30-Rota!J30,1)*24-IF(MOD(Rota!K30-Rota!J30,1)*24&gt;Settings!$I$9,Settings!$I$8/60,0)),0)</f>
        <v/>
      </c>
      <c r="E30">
        <f>IF(AND(Rota!L30&lt;&gt;"",ISNUMBER(Rota!M30),ISNUMBER(Rota!N30),IFERROR(INDEX(Settings!$F$6:$F$19,MATCH(Rota!L30,Settings!$E$6:$E$19,0)),"No")="Yes"),MAX(0,MOD(Rota!N30-Rota!M30,1)*24-IF(MOD(Rota!N30-Rota!M30,1)*24&gt;Settings!$I$9,Settings!$I$8/60,0)),0)</f>
        <v/>
      </c>
      <c r="F30">
        <f>IF(AND(Rota!O30&lt;&gt;"",ISNUMBER(Rota!P30),ISNUMBER(Rota!Q30),IFERROR(INDEX(Settings!$F$6:$F$19,MATCH(Rota!O30,Settings!$E$6:$E$19,0)),"No")="Yes"),MAX(0,MOD(Rota!Q30-Rota!P30,1)*24-IF(MOD(Rota!Q30-Rota!P30,1)*24&gt;Settings!$I$9,Settings!$I$8/60,0)),0)</f>
        <v/>
      </c>
      <c r="G30">
        <f>IF(AND(Rota!R30&lt;&gt;"",ISNUMBER(Rota!S30),ISNUMBER(Rota!T30),IFERROR(INDEX(Settings!$F$6:$F$19,MATCH(Rota!R30,Settings!$E$6:$E$19,0)),"No")="Yes"),MAX(0,MOD(Rota!T30-Rota!S30,1)*24-IF(MOD(Rota!T30-Rota!S30,1)*24&gt;Settings!$I$9,Settings!$I$8/60,0)),0)</f>
        <v/>
      </c>
      <c r="H30">
        <f>IF(AND(Rota!U30&lt;&gt;"",ISNUMBER(Rota!V30),ISNUMBER(Rota!W30),IFERROR(INDEX(Settings!$F$6:$F$19,MATCH(Rota!U30,Settings!$E$6:$E$19,0)),"No")="Yes"),MAX(0,MOD(Rota!W30-Rota!V30,1)*24-IF(MOD(Rota!W30-Rota!V30,1)*24&gt;Settings!$I$9,Settings!$I$8/60,0)),0)</f>
        <v/>
      </c>
      <c r="I30">
        <f>IF(AND(Rota!C30&lt;&gt;"",ISNUMBER(Rota!D30),ISNUMBER(Rota!E30),IFERROR(INDEX(Settings!$F$6:$F$19,MATCH(Rota!C30,Settings!$E$6:$E$19,0)),"No")="Yes"),0+Rota!D30,"")</f>
        <v/>
      </c>
      <c r="J30">
        <f>IF(AND(Rota!F30&lt;&gt;"",ISNUMBER(Rota!G30),ISNUMBER(Rota!H30),IFERROR(INDEX(Settings!$F$6:$F$19,MATCH(Rota!F30,Settings!$E$6:$E$19,0)),"No")="Yes"),1+Rota!G30,"")</f>
        <v/>
      </c>
      <c r="K30">
        <f>IF(AND(Rota!I30&lt;&gt;"",ISNUMBER(Rota!J30),ISNUMBER(Rota!K30),IFERROR(INDEX(Settings!$F$6:$F$19,MATCH(Rota!I30,Settings!$E$6:$E$19,0)),"No")="Yes"),2+Rota!J30,"")</f>
        <v/>
      </c>
      <c r="L30">
        <f>IF(AND(Rota!L30&lt;&gt;"",ISNUMBER(Rota!M30),ISNUMBER(Rota!N30),IFERROR(INDEX(Settings!$F$6:$F$19,MATCH(Rota!L30,Settings!$E$6:$E$19,0)),"No")="Yes"),3+Rota!M30,"")</f>
        <v/>
      </c>
      <c r="M30">
        <f>IF(AND(Rota!O30&lt;&gt;"",ISNUMBER(Rota!P30),ISNUMBER(Rota!Q30),IFERROR(INDEX(Settings!$F$6:$F$19,MATCH(Rota!O30,Settings!$E$6:$E$19,0)),"No")="Yes"),4+Rota!P30,"")</f>
        <v/>
      </c>
      <c r="N30">
        <f>IF(AND(Rota!R30&lt;&gt;"",ISNUMBER(Rota!S30),ISNUMBER(Rota!T30),IFERROR(INDEX(Settings!$F$6:$F$19,MATCH(Rota!R30,Settings!$E$6:$E$19,0)),"No")="Yes"),5+Rota!S30,"")</f>
        <v/>
      </c>
      <c r="O30">
        <f>IF(AND(Rota!U30&lt;&gt;"",ISNUMBER(Rota!V30),ISNUMBER(Rota!W30),IFERROR(INDEX(Settings!$F$6:$F$19,MATCH(Rota!U30,Settings!$E$6:$E$19,0)),"No")="Yes"),6+Rota!V30,"")</f>
        <v/>
      </c>
      <c r="P30">
        <f>IF(AND(Rota!C30&lt;&gt;"",ISNUMBER(Rota!D30),ISNUMBER(Rota!E30),IFERROR(INDEX(Settings!$F$6:$F$19,MATCH(Rota!C30,Settings!$E$6:$E$19,0)),"No")="Yes"),0+Rota!D30+MOD(Rota!E30-Rota!D30,1),"")</f>
        <v/>
      </c>
      <c r="Q30">
        <f>IF(AND(Rota!F30&lt;&gt;"",ISNUMBER(Rota!G30),ISNUMBER(Rota!H30),IFERROR(INDEX(Settings!$F$6:$F$19,MATCH(Rota!F30,Settings!$E$6:$E$19,0)),"No")="Yes"),1+Rota!G30+MOD(Rota!H30-Rota!G30,1),"")</f>
        <v/>
      </c>
      <c r="R30">
        <f>IF(AND(Rota!I30&lt;&gt;"",ISNUMBER(Rota!J30),ISNUMBER(Rota!K30),IFERROR(INDEX(Settings!$F$6:$F$19,MATCH(Rota!I30,Settings!$E$6:$E$19,0)),"No")="Yes"),2+Rota!J30+MOD(Rota!K30-Rota!J30,1),"")</f>
        <v/>
      </c>
      <c r="S30">
        <f>IF(AND(Rota!L30&lt;&gt;"",ISNUMBER(Rota!M30),ISNUMBER(Rota!N30),IFERROR(INDEX(Settings!$F$6:$F$19,MATCH(Rota!L30,Settings!$E$6:$E$19,0)),"No")="Yes"),3+Rota!M30+MOD(Rota!N30-Rota!M30,1),"")</f>
        <v/>
      </c>
      <c r="T30">
        <f>IF(AND(Rota!O30&lt;&gt;"",ISNUMBER(Rota!P30),ISNUMBER(Rota!Q30),IFERROR(INDEX(Settings!$F$6:$F$19,MATCH(Rota!O30,Settings!$E$6:$E$19,0)),"No")="Yes"),4+Rota!P30+MOD(Rota!Q30-Rota!P30,1),"")</f>
        <v/>
      </c>
      <c r="U30">
        <f>IF(AND(Rota!R30&lt;&gt;"",ISNUMBER(Rota!S30),ISNUMBER(Rota!T30),IFERROR(INDEX(Settings!$F$6:$F$19,MATCH(Rota!R30,Settings!$E$6:$E$19,0)),"No")="Yes"),5+Rota!S30+MOD(Rota!T30-Rota!S30,1),"")</f>
        <v/>
      </c>
      <c r="V30">
        <f>IF(AND(Rota!U30&lt;&gt;"",ISNUMBER(Rota!V30),ISNUMBER(Rota!W30),IFERROR(INDEX(Settings!$F$6:$F$19,MATCH(Rota!U30,Settings!$E$6:$E$19,0)),"No")="Yes"),6+Rota!V30+MOD(Rota!W30-Rota!V30,1),"")</f>
        <v/>
      </c>
      <c r="W30">
        <f>IF(AND(ISNUMBER(P30),ISNUMBER(J30)),(J30-P30)*24,"")</f>
        <v/>
      </c>
      <c r="X30">
        <f>IF(AND(ISNUMBER(Q30),ISNUMBER(K30)),(K30-Q30)*24,"")</f>
        <v/>
      </c>
      <c r="Y30">
        <f>IF(AND(ISNUMBER(R30),ISNUMBER(L30)),(L30-R30)*24,"")</f>
        <v/>
      </c>
      <c r="Z30">
        <f>IF(AND(ISNUMBER(S30),ISNUMBER(M30)),(M30-S30)*24,"")</f>
        <v/>
      </c>
      <c r="AA30">
        <f>IF(AND(ISNUMBER(T30),ISNUMBER(N30)),(N30-T30)*24,"")</f>
        <v/>
      </c>
      <c r="AB30">
        <f>IF(AND(ISNUMBER(U30),ISNUMBER(O30)),(O30-U30)*24,"")</f>
        <v/>
      </c>
    </row>
    <row r="31">
      <c r="B31">
        <f>IF(AND(Rota!C31&lt;&gt;"",ISNUMBER(Rota!D31),ISNUMBER(Rota!E31),IFERROR(INDEX(Settings!$F$6:$F$19,MATCH(Rota!C31,Settings!$E$6:$E$19,0)),"No")="Yes"),MAX(0,MOD(Rota!E31-Rota!D31,1)*24-IF(MOD(Rota!E31-Rota!D31,1)*24&gt;Settings!$I$9,Settings!$I$8/60,0)),0)</f>
        <v/>
      </c>
      <c r="C31">
        <f>IF(AND(Rota!F31&lt;&gt;"",ISNUMBER(Rota!G31),ISNUMBER(Rota!H31),IFERROR(INDEX(Settings!$F$6:$F$19,MATCH(Rota!F31,Settings!$E$6:$E$19,0)),"No")="Yes"),MAX(0,MOD(Rota!H31-Rota!G31,1)*24-IF(MOD(Rota!H31-Rota!G31,1)*24&gt;Settings!$I$9,Settings!$I$8/60,0)),0)</f>
        <v/>
      </c>
      <c r="D31">
        <f>IF(AND(Rota!I31&lt;&gt;"",ISNUMBER(Rota!J31),ISNUMBER(Rota!K31),IFERROR(INDEX(Settings!$F$6:$F$19,MATCH(Rota!I31,Settings!$E$6:$E$19,0)),"No")="Yes"),MAX(0,MOD(Rota!K31-Rota!J31,1)*24-IF(MOD(Rota!K31-Rota!J31,1)*24&gt;Settings!$I$9,Settings!$I$8/60,0)),0)</f>
        <v/>
      </c>
      <c r="E31">
        <f>IF(AND(Rota!L31&lt;&gt;"",ISNUMBER(Rota!M31),ISNUMBER(Rota!N31),IFERROR(INDEX(Settings!$F$6:$F$19,MATCH(Rota!L31,Settings!$E$6:$E$19,0)),"No")="Yes"),MAX(0,MOD(Rota!N31-Rota!M31,1)*24-IF(MOD(Rota!N31-Rota!M31,1)*24&gt;Settings!$I$9,Settings!$I$8/60,0)),0)</f>
        <v/>
      </c>
      <c r="F31">
        <f>IF(AND(Rota!O31&lt;&gt;"",ISNUMBER(Rota!P31),ISNUMBER(Rota!Q31),IFERROR(INDEX(Settings!$F$6:$F$19,MATCH(Rota!O31,Settings!$E$6:$E$19,0)),"No")="Yes"),MAX(0,MOD(Rota!Q31-Rota!P31,1)*24-IF(MOD(Rota!Q31-Rota!P31,1)*24&gt;Settings!$I$9,Settings!$I$8/60,0)),0)</f>
        <v/>
      </c>
      <c r="G31">
        <f>IF(AND(Rota!R31&lt;&gt;"",ISNUMBER(Rota!S31),ISNUMBER(Rota!T31),IFERROR(INDEX(Settings!$F$6:$F$19,MATCH(Rota!R31,Settings!$E$6:$E$19,0)),"No")="Yes"),MAX(0,MOD(Rota!T31-Rota!S31,1)*24-IF(MOD(Rota!T31-Rota!S31,1)*24&gt;Settings!$I$9,Settings!$I$8/60,0)),0)</f>
        <v/>
      </c>
      <c r="H31">
        <f>IF(AND(Rota!U31&lt;&gt;"",ISNUMBER(Rota!V31),ISNUMBER(Rota!W31),IFERROR(INDEX(Settings!$F$6:$F$19,MATCH(Rota!U31,Settings!$E$6:$E$19,0)),"No")="Yes"),MAX(0,MOD(Rota!W31-Rota!V31,1)*24-IF(MOD(Rota!W31-Rota!V31,1)*24&gt;Settings!$I$9,Settings!$I$8/60,0)),0)</f>
        <v/>
      </c>
      <c r="I31">
        <f>IF(AND(Rota!C31&lt;&gt;"",ISNUMBER(Rota!D31),ISNUMBER(Rota!E31),IFERROR(INDEX(Settings!$F$6:$F$19,MATCH(Rota!C31,Settings!$E$6:$E$19,0)),"No")="Yes"),0+Rota!D31,"")</f>
        <v/>
      </c>
      <c r="J31">
        <f>IF(AND(Rota!F31&lt;&gt;"",ISNUMBER(Rota!G31),ISNUMBER(Rota!H31),IFERROR(INDEX(Settings!$F$6:$F$19,MATCH(Rota!F31,Settings!$E$6:$E$19,0)),"No")="Yes"),1+Rota!G31,"")</f>
        <v/>
      </c>
      <c r="K31">
        <f>IF(AND(Rota!I31&lt;&gt;"",ISNUMBER(Rota!J31),ISNUMBER(Rota!K31),IFERROR(INDEX(Settings!$F$6:$F$19,MATCH(Rota!I31,Settings!$E$6:$E$19,0)),"No")="Yes"),2+Rota!J31,"")</f>
        <v/>
      </c>
      <c r="L31">
        <f>IF(AND(Rota!L31&lt;&gt;"",ISNUMBER(Rota!M31),ISNUMBER(Rota!N31),IFERROR(INDEX(Settings!$F$6:$F$19,MATCH(Rota!L31,Settings!$E$6:$E$19,0)),"No")="Yes"),3+Rota!M31,"")</f>
        <v/>
      </c>
      <c r="M31">
        <f>IF(AND(Rota!O31&lt;&gt;"",ISNUMBER(Rota!P31),ISNUMBER(Rota!Q31),IFERROR(INDEX(Settings!$F$6:$F$19,MATCH(Rota!O31,Settings!$E$6:$E$19,0)),"No")="Yes"),4+Rota!P31,"")</f>
        <v/>
      </c>
      <c r="N31">
        <f>IF(AND(Rota!R31&lt;&gt;"",ISNUMBER(Rota!S31),ISNUMBER(Rota!T31),IFERROR(INDEX(Settings!$F$6:$F$19,MATCH(Rota!R31,Settings!$E$6:$E$19,0)),"No")="Yes"),5+Rota!S31,"")</f>
        <v/>
      </c>
      <c r="O31">
        <f>IF(AND(Rota!U31&lt;&gt;"",ISNUMBER(Rota!V31),ISNUMBER(Rota!W31),IFERROR(INDEX(Settings!$F$6:$F$19,MATCH(Rota!U31,Settings!$E$6:$E$19,0)),"No")="Yes"),6+Rota!V31,"")</f>
        <v/>
      </c>
      <c r="P31">
        <f>IF(AND(Rota!C31&lt;&gt;"",ISNUMBER(Rota!D31),ISNUMBER(Rota!E31),IFERROR(INDEX(Settings!$F$6:$F$19,MATCH(Rota!C31,Settings!$E$6:$E$19,0)),"No")="Yes"),0+Rota!D31+MOD(Rota!E31-Rota!D31,1),"")</f>
        <v/>
      </c>
      <c r="Q31">
        <f>IF(AND(Rota!F31&lt;&gt;"",ISNUMBER(Rota!G31),ISNUMBER(Rota!H31),IFERROR(INDEX(Settings!$F$6:$F$19,MATCH(Rota!F31,Settings!$E$6:$E$19,0)),"No")="Yes"),1+Rota!G31+MOD(Rota!H31-Rota!G31,1),"")</f>
        <v/>
      </c>
      <c r="R31">
        <f>IF(AND(Rota!I31&lt;&gt;"",ISNUMBER(Rota!J31),ISNUMBER(Rota!K31),IFERROR(INDEX(Settings!$F$6:$F$19,MATCH(Rota!I31,Settings!$E$6:$E$19,0)),"No")="Yes"),2+Rota!J31+MOD(Rota!K31-Rota!J31,1),"")</f>
        <v/>
      </c>
      <c r="S31">
        <f>IF(AND(Rota!L31&lt;&gt;"",ISNUMBER(Rota!M31),ISNUMBER(Rota!N31),IFERROR(INDEX(Settings!$F$6:$F$19,MATCH(Rota!L31,Settings!$E$6:$E$19,0)),"No")="Yes"),3+Rota!M31+MOD(Rota!N31-Rota!M31,1),"")</f>
        <v/>
      </c>
      <c r="T31">
        <f>IF(AND(Rota!O31&lt;&gt;"",ISNUMBER(Rota!P31),ISNUMBER(Rota!Q31),IFERROR(INDEX(Settings!$F$6:$F$19,MATCH(Rota!O31,Settings!$E$6:$E$19,0)),"No")="Yes"),4+Rota!P31+MOD(Rota!Q31-Rota!P31,1),"")</f>
        <v/>
      </c>
      <c r="U31">
        <f>IF(AND(Rota!R31&lt;&gt;"",ISNUMBER(Rota!S31),ISNUMBER(Rota!T31),IFERROR(INDEX(Settings!$F$6:$F$19,MATCH(Rota!R31,Settings!$E$6:$E$19,0)),"No")="Yes"),5+Rota!S31+MOD(Rota!T31-Rota!S31,1),"")</f>
        <v/>
      </c>
      <c r="V31">
        <f>IF(AND(Rota!U31&lt;&gt;"",ISNUMBER(Rota!V31),ISNUMBER(Rota!W31),IFERROR(INDEX(Settings!$F$6:$F$19,MATCH(Rota!U31,Settings!$E$6:$E$19,0)),"No")="Yes"),6+Rota!V31+MOD(Rota!W31-Rota!V31,1),"")</f>
        <v/>
      </c>
      <c r="W31">
        <f>IF(AND(ISNUMBER(P31),ISNUMBER(J31)),(J31-P31)*24,"")</f>
        <v/>
      </c>
      <c r="X31">
        <f>IF(AND(ISNUMBER(Q31),ISNUMBER(K31)),(K31-Q31)*24,"")</f>
        <v/>
      </c>
      <c r="Y31">
        <f>IF(AND(ISNUMBER(R31),ISNUMBER(L31)),(L31-R31)*24,"")</f>
        <v/>
      </c>
      <c r="Z31">
        <f>IF(AND(ISNUMBER(S31),ISNUMBER(M31)),(M31-S31)*24,"")</f>
        <v/>
      </c>
      <c r="AA31">
        <f>IF(AND(ISNUMBER(T31),ISNUMBER(N31)),(N31-T31)*24,"")</f>
        <v/>
      </c>
      <c r="AB31">
        <f>IF(AND(ISNUMBER(U31),ISNUMBER(O31)),(O31-U31)*24,"")</f>
        <v/>
      </c>
    </row>
    <row r="32">
      <c r="B32">
        <f>IF(AND(Rota!C32&lt;&gt;"",ISNUMBER(Rota!D32),ISNUMBER(Rota!E32),IFERROR(INDEX(Settings!$F$6:$F$19,MATCH(Rota!C32,Settings!$E$6:$E$19,0)),"No")="Yes"),MAX(0,MOD(Rota!E32-Rota!D32,1)*24-IF(MOD(Rota!E32-Rota!D32,1)*24&gt;Settings!$I$9,Settings!$I$8/60,0)),0)</f>
        <v/>
      </c>
      <c r="C32">
        <f>IF(AND(Rota!F32&lt;&gt;"",ISNUMBER(Rota!G32),ISNUMBER(Rota!H32),IFERROR(INDEX(Settings!$F$6:$F$19,MATCH(Rota!F32,Settings!$E$6:$E$19,0)),"No")="Yes"),MAX(0,MOD(Rota!H32-Rota!G32,1)*24-IF(MOD(Rota!H32-Rota!G32,1)*24&gt;Settings!$I$9,Settings!$I$8/60,0)),0)</f>
        <v/>
      </c>
      <c r="D32">
        <f>IF(AND(Rota!I32&lt;&gt;"",ISNUMBER(Rota!J32),ISNUMBER(Rota!K32),IFERROR(INDEX(Settings!$F$6:$F$19,MATCH(Rota!I32,Settings!$E$6:$E$19,0)),"No")="Yes"),MAX(0,MOD(Rota!K32-Rota!J32,1)*24-IF(MOD(Rota!K32-Rota!J32,1)*24&gt;Settings!$I$9,Settings!$I$8/60,0)),0)</f>
        <v/>
      </c>
      <c r="E32">
        <f>IF(AND(Rota!L32&lt;&gt;"",ISNUMBER(Rota!M32),ISNUMBER(Rota!N32),IFERROR(INDEX(Settings!$F$6:$F$19,MATCH(Rota!L32,Settings!$E$6:$E$19,0)),"No")="Yes"),MAX(0,MOD(Rota!N32-Rota!M32,1)*24-IF(MOD(Rota!N32-Rota!M32,1)*24&gt;Settings!$I$9,Settings!$I$8/60,0)),0)</f>
        <v/>
      </c>
      <c r="F32">
        <f>IF(AND(Rota!O32&lt;&gt;"",ISNUMBER(Rota!P32),ISNUMBER(Rota!Q32),IFERROR(INDEX(Settings!$F$6:$F$19,MATCH(Rota!O32,Settings!$E$6:$E$19,0)),"No")="Yes"),MAX(0,MOD(Rota!Q32-Rota!P32,1)*24-IF(MOD(Rota!Q32-Rota!P32,1)*24&gt;Settings!$I$9,Settings!$I$8/60,0)),0)</f>
        <v/>
      </c>
      <c r="G32">
        <f>IF(AND(Rota!R32&lt;&gt;"",ISNUMBER(Rota!S32),ISNUMBER(Rota!T32),IFERROR(INDEX(Settings!$F$6:$F$19,MATCH(Rota!R32,Settings!$E$6:$E$19,0)),"No")="Yes"),MAX(0,MOD(Rota!T32-Rota!S32,1)*24-IF(MOD(Rota!T32-Rota!S32,1)*24&gt;Settings!$I$9,Settings!$I$8/60,0)),0)</f>
        <v/>
      </c>
      <c r="H32">
        <f>IF(AND(Rota!U32&lt;&gt;"",ISNUMBER(Rota!V32),ISNUMBER(Rota!W32),IFERROR(INDEX(Settings!$F$6:$F$19,MATCH(Rota!U32,Settings!$E$6:$E$19,0)),"No")="Yes"),MAX(0,MOD(Rota!W32-Rota!V32,1)*24-IF(MOD(Rota!W32-Rota!V32,1)*24&gt;Settings!$I$9,Settings!$I$8/60,0)),0)</f>
        <v/>
      </c>
      <c r="I32">
        <f>IF(AND(Rota!C32&lt;&gt;"",ISNUMBER(Rota!D32),ISNUMBER(Rota!E32),IFERROR(INDEX(Settings!$F$6:$F$19,MATCH(Rota!C32,Settings!$E$6:$E$19,0)),"No")="Yes"),0+Rota!D32,"")</f>
        <v/>
      </c>
      <c r="J32">
        <f>IF(AND(Rota!F32&lt;&gt;"",ISNUMBER(Rota!G32),ISNUMBER(Rota!H32),IFERROR(INDEX(Settings!$F$6:$F$19,MATCH(Rota!F32,Settings!$E$6:$E$19,0)),"No")="Yes"),1+Rota!G32,"")</f>
        <v/>
      </c>
      <c r="K32">
        <f>IF(AND(Rota!I32&lt;&gt;"",ISNUMBER(Rota!J32),ISNUMBER(Rota!K32),IFERROR(INDEX(Settings!$F$6:$F$19,MATCH(Rota!I32,Settings!$E$6:$E$19,0)),"No")="Yes"),2+Rota!J32,"")</f>
        <v/>
      </c>
      <c r="L32">
        <f>IF(AND(Rota!L32&lt;&gt;"",ISNUMBER(Rota!M32),ISNUMBER(Rota!N32),IFERROR(INDEX(Settings!$F$6:$F$19,MATCH(Rota!L32,Settings!$E$6:$E$19,0)),"No")="Yes"),3+Rota!M32,"")</f>
        <v/>
      </c>
      <c r="M32">
        <f>IF(AND(Rota!O32&lt;&gt;"",ISNUMBER(Rota!P32),ISNUMBER(Rota!Q32),IFERROR(INDEX(Settings!$F$6:$F$19,MATCH(Rota!O32,Settings!$E$6:$E$19,0)),"No")="Yes"),4+Rota!P32,"")</f>
        <v/>
      </c>
      <c r="N32">
        <f>IF(AND(Rota!R32&lt;&gt;"",ISNUMBER(Rota!S32),ISNUMBER(Rota!T32),IFERROR(INDEX(Settings!$F$6:$F$19,MATCH(Rota!R32,Settings!$E$6:$E$19,0)),"No")="Yes"),5+Rota!S32,"")</f>
        <v/>
      </c>
      <c r="O32">
        <f>IF(AND(Rota!U32&lt;&gt;"",ISNUMBER(Rota!V32),ISNUMBER(Rota!W32),IFERROR(INDEX(Settings!$F$6:$F$19,MATCH(Rota!U32,Settings!$E$6:$E$19,0)),"No")="Yes"),6+Rota!V32,"")</f>
        <v/>
      </c>
      <c r="P32">
        <f>IF(AND(Rota!C32&lt;&gt;"",ISNUMBER(Rota!D32),ISNUMBER(Rota!E32),IFERROR(INDEX(Settings!$F$6:$F$19,MATCH(Rota!C32,Settings!$E$6:$E$19,0)),"No")="Yes"),0+Rota!D32+MOD(Rota!E32-Rota!D32,1),"")</f>
        <v/>
      </c>
      <c r="Q32">
        <f>IF(AND(Rota!F32&lt;&gt;"",ISNUMBER(Rota!G32),ISNUMBER(Rota!H32),IFERROR(INDEX(Settings!$F$6:$F$19,MATCH(Rota!F32,Settings!$E$6:$E$19,0)),"No")="Yes"),1+Rota!G32+MOD(Rota!H32-Rota!G32,1),"")</f>
        <v/>
      </c>
      <c r="R32">
        <f>IF(AND(Rota!I32&lt;&gt;"",ISNUMBER(Rota!J32),ISNUMBER(Rota!K32),IFERROR(INDEX(Settings!$F$6:$F$19,MATCH(Rota!I32,Settings!$E$6:$E$19,0)),"No")="Yes"),2+Rota!J32+MOD(Rota!K32-Rota!J32,1),"")</f>
        <v/>
      </c>
      <c r="S32">
        <f>IF(AND(Rota!L32&lt;&gt;"",ISNUMBER(Rota!M32),ISNUMBER(Rota!N32),IFERROR(INDEX(Settings!$F$6:$F$19,MATCH(Rota!L32,Settings!$E$6:$E$19,0)),"No")="Yes"),3+Rota!M32+MOD(Rota!N32-Rota!M32,1),"")</f>
        <v/>
      </c>
      <c r="T32">
        <f>IF(AND(Rota!O32&lt;&gt;"",ISNUMBER(Rota!P32),ISNUMBER(Rota!Q32),IFERROR(INDEX(Settings!$F$6:$F$19,MATCH(Rota!O32,Settings!$E$6:$E$19,0)),"No")="Yes"),4+Rota!P32+MOD(Rota!Q32-Rota!P32,1),"")</f>
        <v/>
      </c>
      <c r="U32">
        <f>IF(AND(Rota!R32&lt;&gt;"",ISNUMBER(Rota!S32),ISNUMBER(Rota!T32),IFERROR(INDEX(Settings!$F$6:$F$19,MATCH(Rota!R32,Settings!$E$6:$E$19,0)),"No")="Yes"),5+Rota!S32+MOD(Rota!T32-Rota!S32,1),"")</f>
        <v/>
      </c>
      <c r="V32">
        <f>IF(AND(Rota!U32&lt;&gt;"",ISNUMBER(Rota!V32),ISNUMBER(Rota!W32),IFERROR(INDEX(Settings!$F$6:$F$19,MATCH(Rota!U32,Settings!$E$6:$E$19,0)),"No")="Yes"),6+Rota!V32+MOD(Rota!W32-Rota!V32,1),"")</f>
        <v/>
      </c>
      <c r="W32">
        <f>IF(AND(ISNUMBER(P32),ISNUMBER(J32)),(J32-P32)*24,"")</f>
        <v/>
      </c>
      <c r="X32">
        <f>IF(AND(ISNUMBER(Q32),ISNUMBER(K32)),(K32-Q32)*24,"")</f>
        <v/>
      </c>
      <c r="Y32">
        <f>IF(AND(ISNUMBER(R32),ISNUMBER(L32)),(L32-R32)*24,"")</f>
        <v/>
      </c>
      <c r="Z32">
        <f>IF(AND(ISNUMBER(S32),ISNUMBER(M32)),(M32-S32)*24,"")</f>
        <v/>
      </c>
      <c r="AA32">
        <f>IF(AND(ISNUMBER(T32),ISNUMBER(N32)),(N32-T32)*24,"")</f>
        <v/>
      </c>
      <c r="AB32">
        <f>IF(AND(ISNUMBER(U32),ISNUMBER(O32)),(O32-U32)*24,"")</f>
        <v/>
      </c>
    </row>
    <row r="33">
      <c r="B33">
        <f>IF(AND(Rota!C33&lt;&gt;"",ISNUMBER(Rota!D33),ISNUMBER(Rota!E33),IFERROR(INDEX(Settings!$F$6:$F$19,MATCH(Rota!C33,Settings!$E$6:$E$19,0)),"No")="Yes"),MAX(0,MOD(Rota!E33-Rota!D33,1)*24-IF(MOD(Rota!E33-Rota!D33,1)*24&gt;Settings!$I$9,Settings!$I$8/60,0)),0)</f>
        <v/>
      </c>
      <c r="C33">
        <f>IF(AND(Rota!F33&lt;&gt;"",ISNUMBER(Rota!G33),ISNUMBER(Rota!H33),IFERROR(INDEX(Settings!$F$6:$F$19,MATCH(Rota!F33,Settings!$E$6:$E$19,0)),"No")="Yes"),MAX(0,MOD(Rota!H33-Rota!G33,1)*24-IF(MOD(Rota!H33-Rota!G33,1)*24&gt;Settings!$I$9,Settings!$I$8/60,0)),0)</f>
        <v/>
      </c>
      <c r="D33">
        <f>IF(AND(Rota!I33&lt;&gt;"",ISNUMBER(Rota!J33),ISNUMBER(Rota!K33),IFERROR(INDEX(Settings!$F$6:$F$19,MATCH(Rota!I33,Settings!$E$6:$E$19,0)),"No")="Yes"),MAX(0,MOD(Rota!K33-Rota!J33,1)*24-IF(MOD(Rota!K33-Rota!J33,1)*24&gt;Settings!$I$9,Settings!$I$8/60,0)),0)</f>
        <v/>
      </c>
      <c r="E33">
        <f>IF(AND(Rota!L33&lt;&gt;"",ISNUMBER(Rota!M33),ISNUMBER(Rota!N33),IFERROR(INDEX(Settings!$F$6:$F$19,MATCH(Rota!L33,Settings!$E$6:$E$19,0)),"No")="Yes"),MAX(0,MOD(Rota!N33-Rota!M33,1)*24-IF(MOD(Rota!N33-Rota!M33,1)*24&gt;Settings!$I$9,Settings!$I$8/60,0)),0)</f>
        <v/>
      </c>
      <c r="F33">
        <f>IF(AND(Rota!O33&lt;&gt;"",ISNUMBER(Rota!P33),ISNUMBER(Rota!Q33),IFERROR(INDEX(Settings!$F$6:$F$19,MATCH(Rota!O33,Settings!$E$6:$E$19,0)),"No")="Yes"),MAX(0,MOD(Rota!Q33-Rota!P33,1)*24-IF(MOD(Rota!Q33-Rota!P33,1)*24&gt;Settings!$I$9,Settings!$I$8/60,0)),0)</f>
        <v/>
      </c>
      <c r="G33">
        <f>IF(AND(Rota!R33&lt;&gt;"",ISNUMBER(Rota!S33),ISNUMBER(Rota!T33),IFERROR(INDEX(Settings!$F$6:$F$19,MATCH(Rota!R33,Settings!$E$6:$E$19,0)),"No")="Yes"),MAX(0,MOD(Rota!T33-Rota!S33,1)*24-IF(MOD(Rota!T33-Rota!S33,1)*24&gt;Settings!$I$9,Settings!$I$8/60,0)),0)</f>
        <v/>
      </c>
      <c r="H33">
        <f>IF(AND(Rota!U33&lt;&gt;"",ISNUMBER(Rota!V33),ISNUMBER(Rota!W33),IFERROR(INDEX(Settings!$F$6:$F$19,MATCH(Rota!U33,Settings!$E$6:$E$19,0)),"No")="Yes"),MAX(0,MOD(Rota!W33-Rota!V33,1)*24-IF(MOD(Rota!W33-Rota!V33,1)*24&gt;Settings!$I$9,Settings!$I$8/60,0)),0)</f>
        <v/>
      </c>
      <c r="I33">
        <f>IF(AND(Rota!C33&lt;&gt;"",ISNUMBER(Rota!D33),ISNUMBER(Rota!E33),IFERROR(INDEX(Settings!$F$6:$F$19,MATCH(Rota!C33,Settings!$E$6:$E$19,0)),"No")="Yes"),0+Rota!D33,"")</f>
        <v/>
      </c>
      <c r="J33">
        <f>IF(AND(Rota!F33&lt;&gt;"",ISNUMBER(Rota!G33),ISNUMBER(Rota!H33),IFERROR(INDEX(Settings!$F$6:$F$19,MATCH(Rota!F33,Settings!$E$6:$E$19,0)),"No")="Yes"),1+Rota!G33,"")</f>
        <v/>
      </c>
      <c r="K33">
        <f>IF(AND(Rota!I33&lt;&gt;"",ISNUMBER(Rota!J33),ISNUMBER(Rota!K33),IFERROR(INDEX(Settings!$F$6:$F$19,MATCH(Rota!I33,Settings!$E$6:$E$19,0)),"No")="Yes"),2+Rota!J33,"")</f>
        <v/>
      </c>
      <c r="L33">
        <f>IF(AND(Rota!L33&lt;&gt;"",ISNUMBER(Rota!M33),ISNUMBER(Rota!N33),IFERROR(INDEX(Settings!$F$6:$F$19,MATCH(Rota!L33,Settings!$E$6:$E$19,0)),"No")="Yes"),3+Rota!M33,"")</f>
        <v/>
      </c>
      <c r="M33">
        <f>IF(AND(Rota!O33&lt;&gt;"",ISNUMBER(Rota!P33),ISNUMBER(Rota!Q33),IFERROR(INDEX(Settings!$F$6:$F$19,MATCH(Rota!O33,Settings!$E$6:$E$19,0)),"No")="Yes"),4+Rota!P33,"")</f>
        <v/>
      </c>
      <c r="N33">
        <f>IF(AND(Rota!R33&lt;&gt;"",ISNUMBER(Rota!S33),ISNUMBER(Rota!T33),IFERROR(INDEX(Settings!$F$6:$F$19,MATCH(Rota!R33,Settings!$E$6:$E$19,0)),"No")="Yes"),5+Rota!S33,"")</f>
        <v/>
      </c>
      <c r="O33">
        <f>IF(AND(Rota!U33&lt;&gt;"",ISNUMBER(Rota!V33),ISNUMBER(Rota!W33),IFERROR(INDEX(Settings!$F$6:$F$19,MATCH(Rota!U33,Settings!$E$6:$E$19,0)),"No")="Yes"),6+Rota!V33,"")</f>
        <v/>
      </c>
      <c r="P33">
        <f>IF(AND(Rota!C33&lt;&gt;"",ISNUMBER(Rota!D33),ISNUMBER(Rota!E33),IFERROR(INDEX(Settings!$F$6:$F$19,MATCH(Rota!C33,Settings!$E$6:$E$19,0)),"No")="Yes"),0+Rota!D33+MOD(Rota!E33-Rota!D33,1),"")</f>
        <v/>
      </c>
      <c r="Q33">
        <f>IF(AND(Rota!F33&lt;&gt;"",ISNUMBER(Rota!G33),ISNUMBER(Rota!H33),IFERROR(INDEX(Settings!$F$6:$F$19,MATCH(Rota!F33,Settings!$E$6:$E$19,0)),"No")="Yes"),1+Rota!G33+MOD(Rota!H33-Rota!G33,1),"")</f>
        <v/>
      </c>
      <c r="R33">
        <f>IF(AND(Rota!I33&lt;&gt;"",ISNUMBER(Rota!J33),ISNUMBER(Rota!K33),IFERROR(INDEX(Settings!$F$6:$F$19,MATCH(Rota!I33,Settings!$E$6:$E$19,0)),"No")="Yes"),2+Rota!J33+MOD(Rota!K33-Rota!J33,1),"")</f>
        <v/>
      </c>
      <c r="S33">
        <f>IF(AND(Rota!L33&lt;&gt;"",ISNUMBER(Rota!M33),ISNUMBER(Rota!N33),IFERROR(INDEX(Settings!$F$6:$F$19,MATCH(Rota!L33,Settings!$E$6:$E$19,0)),"No")="Yes"),3+Rota!M33+MOD(Rota!N33-Rota!M33,1),"")</f>
        <v/>
      </c>
      <c r="T33">
        <f>IF(AND(Rota!O33&lt;&gt;"",ISNUMBER(Rota!P33),ISNUMBER(Rota!Q33),IFERROR(INDEX(Settings!$F$6:$F$19,MATCH(Rota!O33,Settings!$E$6:$E$19,0)),"No")="Yes"),4+Rota!P33+MOD(Rota!Q33-Rota!P33,1),"")</f>
        <v/>
      </c>
      <c r="U33">
        <f>IF(AND(Rota!R33&lt;&gt;"",ISNUMBER(Rota!S33),ISNUMBER(Rota!T33),IFERROR(INDEX(Settings!$F$6:$F$19,MATCH(Rota!R33,Settings!$E$6:$E$19,0)),"No")="Yes"),5+Rota!S33+MOD(Rota!T33-Rota!S33,1),"")</f>
        <v/>
      </c>
      <c r="V33">
        <f>IF(AND(Rota!U33&lt;&gt;"",ISNUMBER(Rota!V33),ISNUMBER(Rota!W33),IFERROR(INDEX(Settings!$F$6:$F$19,MATCH(Rota!U33,Settings!$E$6:$E$19,0)),"No")="Yes"),6+Rota!V33+MOD(Rota!W33-Rota!V33,1),"")</f>
        <v/>
      </c>
      <c r="W33">
        <f>IF(AND(ISNUMBER(P33),ISNUMBER(J33)),(J33-P33)*24,"")</f>
        <v/>
      </c>
      <c r="X33">
        <f>IF(AND(ISNUMBER(Q33),ISNUMBER(K33)),(K33-Q33)*24,"")</f>
        <v/>
      </c>
      <c r="Y33">
        <f>IF(AND(ISNUMBER(R33),ISNUMBER(L33)),(L33-R33)*24,"")</f>
        <v/>
      </c>
      <c r="Z33">
        <f>IF(AND(ISNUMBER(S33),ISNUMBER(M33)),(M33-S33)*24,"")</f>
        <v/>
      </c>
      <c r="AA33">
        <f>IF(AND(ISNUMBER(T33),ISNUMBER(N33)),(N33-T33)*24,"")</f>
        <v/>
      </c>
      <c r="AB33">
        <f>IF(AND(ISNUMBER(U33),ISNUMBER(O33)),(O33-U33)*24,"")</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Fivexer</dc:creator>
  <dc:title>Weekly rota template</dc:title>
  <dcterms:created xsi:type="dcterms:W3CDTF">2026-10-06T00:00:00Z</dcterms:created>
  <dcterms:modified xsi:type="dcterms:W3CDTF">2026-10-06T07:26:39Z</dcterms:modified>
</cp:coreProperties>
</file>